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Yuan\Desktop\Work Files at UW\LAS temperature effect\Development of LAS testing\"/>
    </mc:Choice>
  </mc:AlternateContent>
  <xr:revisionPtr revIDLastSave="0" documentId="13_ncr:1_{0E1D5026-7E93-40E7-9F3A-2B110A4DF6A0}" xr6:coauthVersionLast="45" xr6:coauthVersionMax="45" xr10:uidLastSave="{00000000-0000-0000-0000-000000000000}"/>
  <bookViews>
    <workbookView xWindow="4176" yWindow="0" windowWidth="18228" windowHeight="12360" xr2:uid="{00000000-000D-0000-FFFF-FFFF00000000}"/>
  </bookViews>
  <sheets>
    <sheet name="Instructions" sheetId="5" r:id="rId1"/>
    <sheet name="VECD" sheetId="1" r:id="rId2"/>
    <sheet name="FractureIndexAnalysis" sheetId="2" r:id="rId3"/>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R3" i="1" l="1"/>
  <c r="R303" i="1"/>
  <c r="R304" i="1"/>
  <c r="R305" i="1"/>
  <c r="R306" i="1"/>
  <c r="R307" i="1"/>
  <c r="R308" i="1"/>
  <c r="R309" i="1"/>
  <c r="R310" i="1"/>
  <c r="R311" i="1"/>
  <c r="R312" i="1"/>
  <c r="F25" i="1"/>
  <c r="G25" i="1"/>
  <c r="F26" i="1"/>
  <c r="G26" i="1"/>
  <c r="F27" i="1"/>
  <c r="G27" i="1"/>
  <c r="F28" i="1"/>
  <c r="G28" i="1"/>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E303" i="2"/>
  <c r="E301" i="2"/>
  <c r="E299" i="2"/>
  <c r="E297" i="2"/>
  <c r="E295" i="2"/>
  <c r="E293" i="2"/>
  <c r="E291" i="2"/>
  <c r="E289" i="2"/>
  <c r="E287" i="2"/>
  <c r="E285" i="2"/>
  <c r="E283" i="2"/>
  <c r="E281" i="2"/>
  <c r="E279" i="2"/>
  <c r="E277" i="2"/>
  <c r="E275" i="2"/>
  <c r="E273" i="2"/>
  <c r="E271" i="2"/>
  <c r="E269" i="2"/>
  <c r="E267" i="2"/>
  <c r="E265" i="2"/>
  <c r="E263" i="2"/>
  <c r="E261" i="2"/>
  <c r="E259" i="2"/>
  <c r="E257" i="2"/>
  <c r="E255" i="2"/>
  <c r="E253" i="2"/>
  <c r="E251" i="2"/>
  <c r="E249" i="2"/>
  <c r="E247" i="2"/>
  <c r="E245" i="2"/>
  <c r="E243" i="2"/>
  <c r="E241" i="2"/>
  <c r="E239" i="2"/>
  <c r="E237" i="2"/>
  <c r="E235" i="2"/>
  <c r="E233" i="2"/>
  <c r="E231" i="2"/>
  <c r="E229" i="2"/>
  <c r="E227" i="2"/>
  <c r="E225" i="2"/>
  <c r="E223" i="2"/>
  <c r="E221" i="2"/>
  <c r="E219" i="2"/>
  <c r="E217" i="2"/>
  <c r="E215" i="2"/>
  <c r="E213" i="2"/>
  <c r="E211" i="2"/>
  <c r="E209" i="2"/>
  <c r="E207" i="2"/>
  <c r="E205" i="2"/>
  <c r="E203" i="2"/>
  <c r="E201" i="2"/>
  <c r="E199" i="2"/>
  <c r="E197" i="2"/>
  <c r="E195" i="2"/>
  <c r="E193" i="2"/>
  <c r="E191" i="2"/>
  <c r="E189" i="2"/>
  <c r="E187" i="2"/>
  <c r="E185" i="2"/>
  <c r="E183" i="2"/>
  <c r="E181" i="2"/>
  <c r="E179" i="2"/>
  <c r="E177" i="2"/>
  <c r="E175" i="2"/>
  <c r="E173" i="2"/>
  <c r="E171" i="2"/>
  <c r="E169" i="2"/>
  <c r="E167" i="2"/>
  <c r="E165" i="2"/>
  <c r="E163" i="2"/>
  <c r="E161" i="2"/>
  <c r="E159" i="2"/>
  <c r="E157" i="2"/>
  <c r="E155" i="2"/>
  <c r="E153" i="2"/>
  <c r="E151" i="2"/>
  <c r="E149" i="2"/>
  <c r="E147" i="2"/>
  <c r="E145" i="2"/>
  <c r="E143" i="2"/>
  <c r="E141" i="2"/>
  <c r="E139" i="2"/>
  <c r="E137" i="2"/>
  <c r="E135" i="2"/>
  <c r="E302" i="2"/>
  <c r="E300" i="2"/>
  <c r="E298" i="2"/>
  <c r="E226" i="2"/>
  <c r="E224" i="2"/>
  <c r="E222" i="2"/>
  <c r="E220" i="2"/>
  <c r="E296" i="2"/>
  <c r="E294" i="2"/>
  <c r="E292" i="2"/>
  <c r="E290" i="2"/>
  <c r="E288" i="2"/>
  <c r="E286" i="2"/>
  <c r="E284" i="2"/>
  <c r="E282" i="2"/>
  <c r="E280" i="2"/>
  <c r="E278" i="2"/>
  <c r="E276" i="2"/>
  <c r="E274" i="2"/>
  <c r="E272" i="2"/>
  <c r="E270" i="2"/>
  <c r="E268" i="2"/>
  <c r="E266" i="2"/>
  <c r="E264" i="2"/>
  <c r="E262" i="2"/>
  <c r="E260" i="2"/>
  <c r="E258" i="2"/>
  <c r="E256" i="2"/>
  <c r="E254" i="2"/>
  <c r="E252" i="2"/>
  <c r="E250" i="2"/>
  <c r="E248" i="2"/>
  <c r="E246" i="2"/>
  <c r="E244" i="2"/>
  <c r="E242" i="2"/>
  <c r="E240" i="2"/>
  <c r="E238" i="2"/>
  <c r="E236" i="2"/>
  <c r="E234" i="2"/>
  <c r="E232" i="2"/>
  <c r="E230" i="2"/>
  <c r="E228" i="2"/>
  <c r="E218" i="2"/>
  <c r="E216" i="2"/>
  <c r="E214" i="2"/>
  <c r="E212" i="2"/>
  <c r="E210" i="2"/>
  <c r="E208" i="2"/>
  <c r="E206" i="2"/>
  <c r="E204" i="2"/>
  <c r="E202" i="2"/>
  <c r="E200" i="2"/>
  <c r="E198" i="2"/>
  <c r="E196" i="2"/>
  <c r="E194" i="2"/>
  <c r="E192" i="2"/>
  <c r="E190" i="2"/>
  <c r="E188" i="2"/>
  <c r="E186" i="2"/>
  <c r="E184" i="2"/>
  <c r="E182" i="2"/>
  <c r="E180" i="2"/>
  <c r="E178" i="2"/>
  <c r="E176" i="2"/>
  <c r="E174" i="2"/>
  <c r="E172" i="2"/>
  <c r="E170" i="2"/>
  <c r="E168" i="2"/>
  <c r="E166" i="2"/>
  <c r="E164" i="2"/>
  <c r="E162" i="2"/>
  <c r="E160" i="2"/>
  <c r="E158" i="2"/>
  <c r="E154" i="2"/>
  <c r="E152" i="2"/>
  <c r="E150" i="2"/>
  <c r="E148" i="2"/>
  <c r="E146" i="2"/>
  <c r="E144" i="2"/>
  <c r="E142" i="2"/>
  <c r="E140" i="2"/>
  <c r="E138" i="2"/>
  <c r="E136" i="2"/>
  <c r="E156"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E134" i="2"/>
  <c r="D4" i="2"/>
  <c r="F4" i="1"/>
  <c r="F5" i="1"/>
  <c r="F6" i="1"/>
  <c r="F7" i="1"/>
  <c r="F8" i="1"/>
  <c r="F9" i="1"/>
  <c r="F10" i="1"/>
  <c r="F11" i="1"/>
  <c r="F12" i="1"/>
  <c r="F13" i="1"/>
  <c r="F14" i="1"/>
  <c r="F15" i="1"/>
  <c r="F16" i="1"/>
  <c r="F17" i="1"/>
  <c r="F18" i="1"/>
  <c r="F19" i="1"/>
  <c r="F20" i="1"/>
  <c r="F21" i="1"/>
  <c r="F22" i="1"/>
  <c r="F23" i="1"/>
  <c r="F24" i="1"/>
  <c r="F3"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E5" i="2"/>
  <c r="E6" i="2"/>
  <c r="E7" i="2"/>
  <c r="E11" i="2"/>
  <c r="E29" i="2"/>
  <c r="E133" i="2"/>
  <c r="E129" i="2"/>
  <c r="E97" i="2"/>
  <c r="E81" i="2"/>
  <c r="E53" i="2"/>
  <c r="E132" i="2"/>
  <c r="E128" i="2"/>
  <c r="E107" i="2"/>
  <c r="E99" i="2"/>
  <c r="E95" i="2"/>
  <c r="E83" i="2"/>
  <c r="E80" i="2"/>
  <c r="E51" i="2"/>
  <c r="E76" i="2"/>
  <c r="E68" i="2"/>
  <c r="E65" i="2"/>
  <c r="E61" i="2"/>
  <c r="E56" i="2"/>
  <c r="E44" i="2"/>
  <c r="E21" i="2"/>
  <c r="E10" i="2"/>
  <c r="E110" i="2"/>
  <c r="E75" i="2"/>
  <c r="E70" i="2"/>
  <c r="E66" i="2"/>
  <c r="E62" i="2"/>
  <c r="E58" i="2"/>
  <c r="E54" i="2"/>
  <c r="E27" i="2"/>
  <c r="E19" i="2"/>
  <c r="E15" i="2"/>
  <c r="E8" i="2"/>
  <c r="E120" i="2"/>
  <c r="E112" i="2"/>
  <c r="E102" i="2"/>
  <c r="E91" i="2"/>
  <c r="E86" i="2"/>
  <c r="E108" i="2"/>
  <c r="E46" i="2"/>
  <c r="E38" i="2"/>
  <c r="E34" i="2"/>
  <c r="E24" i="2"/>
  <c r="E126" i="2"/>
  <c r="E119" i="2"/>
  <c r="E100" i="2"/>
  <c r="E92" i="2"/>
  <c r="E40" i="2"/>
  <c r="E23" i="2"/>
  <c r="E118" i="2"/>
  <c r="E84" i="2"/>
  <c r="E49" i="2"/>
  <c r="E37" i="2"/>
  <c r="E124" i="2"/>
  <c r="E114" i="2"/>
  <c r="E105" i="2"/>
  <c r="E94" i="2"/>
  <c r="E88" i="2"/>
  <c r="E73" i="2"/>
  <c r="E50" i="2"/>
  <c r="E43" i="2"/>
  <c r="E35" i="2"/>
  <c r="E33" i="2"/>
  <c r="E30" i="2"/>
  <c r="E26" i="2"/>
  <c r="E16" i="2"/>
  <c r="E31" i="2"/>
  <c r="E116" i="2"/>
  <c r="E111" i="2"/>
  <c r="E103" i="2"/>
  <c r="E89" i="2"/>
  <c r="E78" i="2"/>
  <c r="E72" i="2"/>
  <c r="E67" i="2"/>
  <c r="E63" i="2"/>
  <c r="E59" i="2"/>
  <c r="E55" i="2"/>
  <c r="E52" i="2"/>
  <c r="E48" i="2"/>
  <c r="E42" i="2"/>
  <c r="E14" i="2"/>
  <c r="E104" i="2"/>
  <c r="E125" i="2"/>
  <c r="E117" i="2"/>
  <c r="E109" i="2"/>
  <c r="E101" i="2"/>
  <c r="E93" i="2"/>
  <c r="E85" i="2"/>
  <c r="E77" i="2"/>
  <c r="E69" i="2"/>
  <c r="E47" i="2"/>
  <c r="E45" i="2"/>
  <c r="E39" i="2"/>
  <c r="E28" i="2"/>
  <c r="E25" i="2"/>
  <c r="E20" i="2"/>
  <c r="E13" i="2"/>
  <c r="E131" i="2"/>
  <c r="E96" i="2"/>
  <c r="E57" i="2"/>
  <c r="E121" i="2"/>
  <c r="E113" i="2"/>
  <c r="E98" i="2"/>
  <c r="E90" i="2"/>
  <c r="E87" i="2"/>
  <c r="E82" i="2"/>
  <c r="E79" i="2"/>
  <c r="E74" i="2"/>
  <c r="E71" i="2"/>
  <c r="E64" i="2"/>
  <c r="E60" i="2"/>
  <c r="E36" i="2"/>
  <c r="E32" i="2"/>
  <c r="E18" i="2"/>
  <c r="E12" i="2"/>
  <c r="E9" i="2"/>
  <c r="E22" i="2"/>
  <c r="E17" i="2"/>
  <c r="E127" i="2"/>
  <c r="E123" i="2"/>
  <c r="E106" i="2"/>
  <c r="E130" i="2"/>
  <c r="E122" i="2"/>
  <c r="E115" i="2"/>
  <c r="E41" i="2"/>
  <c r="G4" i="1"/>
  <c r="G5" i="1"/>
  <c r="G6" i="1"/>
  <c r="G7" i="1"/>
  <c r="G8" i="1"/>
  <c r="G9" i="1"/>
  <c r="G10" i="1"/>
  <c r="G11" i="1"/>
  <c r="G12" i="1"/>
  <c r="G13" i="1"/>
  <c r="G14" i="1"/>
  <c r="G15" i="1"/>
  <c r="G16" i="1"/>
  <c r="G17" i="1"/>
  <c r="G18" i="1"/>
  <c r="G19" i="1"/>
  <c r="G20" i="1"/>
  <c r="G21" i="1"/>
  <c r="G22" i="1"/>
  <c r="G23" i="1"/>
  <c r="G24" i="1"/>
  <c r="G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AA8" i="1"/>
  <c r="S305" i="1"/>
  <c r="S310" i="1"/>
  <c r="S306" i="1"/>
  <c r="S309" i="1"/>
  <c r="S312" i="1"/>
  <c r="S308" i="1"/>
  <c r="S304" i="1"/>
  <c r="S307" i="1"/>
  <c r="S311" i="1"/>
  <c r="S303" i="1"/>
  <c r="S138" i="1"/>
  <c r="S260" i="1"/>
  <c r="S177" i="1"/>
  <c r="S280" i="1"/>
  <c r="S292" i="1"/>
  <c r="S135" i="1"/>
  <c r="S208" i="1"/>
  <c r="S198" i="1"/>
  <c r="S289" i="1"/>
  <c r="S183" i="1"/>
  <c r="S237" i="1"/>
  <c r="S173" i="1"/>
  <c r="S291" i="1"/>
  <c r="S273" i="1"/>
  <c r="S257" i="1"/>
  <c r="S241" i="1"/>
  <c r="S225" i="1"/>
  <c r="S209" i="1"/>
  <c r="S193" i="1"/>
  <c r="S174" i="1"/>
  <c r="S158" i="1"/>
  <c r="S142" i="1"/>
  <c r="S300" i="1"/>
  <c r="S258" i="1"/>
  <c r="S223" i="1"/>
  <c r="S175" i="1"/>
  <c r="S293" i="1"/>
  <c r="S278" i="1"/>
  <c r="S262" i="1"/>
  <c r="S214" i="1"/>
  <c r="S168" i="1"/>
  <c r="S263" i="1"/>
  <c r="S164" i="1"/>
  <c r="S287" i="1"/>
  <c r="S221" i="1"/>
  <c r="S141" i="1"/>
  <c r="S302" i="1"/>
  <c r="S286" i="1"/>
  <c r="S268" i="1"/>
  <c r="S252" i="1"/>
  <c r="S236" i="1"/>
  <c r="S220" i="1"/>
  <c r="S204" i="1"/>
  <c r="S185" i="1"/>
  <c r="S169" i="1"/>
  <c r="S153" i="1"/>
  <c r="S137" i="1"/>
  <c r="S284" i="1"/>
  <c r="S250" i="1"/>
  <c r="S210" i="1"/>
  <c r="S288" i="1"/>
  <c r="S275" i="1"/>
  <c r="S259" i="1"/>
  <c r="S243" i="1"/>
  <c r="S227" i="1"/>
  <c r="S211" i="1"/>
  <c r="S195" i="1"/>
  <c r="S179" i="1"/>
  <c r="S163" i="1"/>
  <c r="S147" i="1"/>
  <c r="S281" i="1"/>
  <c r="S255" i="1"/>
  <c r="S226" i="1"/>
  <c r="S199" i="1"/>
  <c r="S180" i="1"/>
  <c r="S159" i="1"/>
  <c r="S143" i="1"/>
  <c r="S301" i="1"/>
  <c r="S298" i="1"/>
  <c r="S282" i="1"/>
  <c r="S264" i="1"/>
  <c r="S248" i="1"/>
  <c r="S232" i="1"/>
  <c r="S216" i="1"/>
  <c r="S200" i="1"/>
  <c r="S186" i="1"/>
  <c r="S170" i="1"/>
  <c r="S154" i="1"/>
  <c r="S133" i="1"/>
  <c r="S276" i="1"/>
  <c r="S244" i="1"/>
  <c r="S212" i="1"/>
  <c r="S145" i="1"/>
  <c r="S266" i="1"/>
  <c r="S191" i="1"/>
  <c r="S267" i="1"/>
  <c r="S235" i="1"/>
  <c r="S203" i="1"/>
  <c r="S171" i="1"/>
  <c r="S139" i="1"/>
  <c r="S242" i="1"/>
  <c r="S188" i="1"/>
  <c r="S151" i="1"/>
  <c r="S290" i="1"/>
  <c r="S256" i="1"/>
  <c r="S224" i="1"/>
  <c r="S178" i="1"/>
  <c r="S162" i="1"/>
  <c r="S230" i="1"/>
  <c r="S152" i="1"/>
  <c r="S234" i="1"/>
  <c r="S148" i="1"/>
  <c r="S269" i="1"/>
  <c r="S205" i="1"/>
  <c r="S157" i="1"/>
  <c r="S299" i="1"/>
  <c r="S283" i="1"/>
  <c r="S265" i="1"/>
  <c r="S249" i="1"/>
  <c r="S233" i="1"/>
  <c r="S217" i="1"/>
  <c r="S201" i="1"/>
  <c r="S182" i="1"/>
  <c r="S166" i="1"/>
  <c r="S150" i="1"/>
  <c r="S134" i="1"/>
  <c r="S279" i="1"/>
  <c r="S239" i="1"/>
  <c r="S202" i="1"/>
  <c r="S285" i="1"/>
  <c r="S270" i="1"/>
  <c r="S254" i="1"/>
  <c r="S238" i="1"/>
  <c r="S222" i="1"/>
  <c r="S206" i="1"/>
  <c r="S190" i="1"/>
  <c r="S176" i="1"/>
  <c r="S160" i="1"/>
  <c r="S144" i="1"/>
  <c r="S297" i="1"/>
  <c r="S274" i="1"/>
  <c r="S247" i="1"/>
  <c r="S218" i="1"/>
  <c r="S194" i="1"/>
  <c r="S172" i="1"/>
  <c r="S156" i="1"/>
  <c r="S140" i="1"/>
  <c r="S295" i="1"/>
  <c r="S277" i="1"/>
  <c r="S261" i="1"/>
  <c r="S245" i="1"/>
  <c r="S229" i="1"/>
  <c r="S213" i="1"/>
  <c r="S197" i="1"/>
  <c r="S181" i="1"/>
  <c r="S165" i="1"/>
  <c r="S149" i="1"/>
  <c r="S294" i="1"/>
  <c r="S228" i="1"/>
  <c r="S196" i="1"/>
  <c r="S161" i="1"/>
  <c r="S231" i="1"/>
  <c r="S296" i="1"/>
  <c r="S251" i="1"/>
  <c r="S219" i="1"/>
  <c r="S187" i="1"/>
  <c r="S155" i="1"/>
  <c r="S271" i="1"/>
  <c r="S215" i="1"/>
  <c r="S167" i="1"/>
  <c r="S272" i="1"/>
  <c r="S240" i="1"/>
  <c r="S192" i="1"/>
  <c r="S146" i="1"/>
  <c r="S246" i="1"/>
  <c r="S184" i="1"/>
  <c r="S136" i="1"/>
  <c r="S207" i="1"/>
  <c r="S253" i="1"/>
  <c r="S189" i="1"/>
  <c r="S121" i="1"/>
  <c r="S3" i="1"/>
  <c r="S75" i="1"/>
  <c r="S26" i="1"/>
  <c r="S35" i="1"/>
  <c r="S54" i="1"/>
  <c r="S11" i="1"/>
  <c r="S76" i="1"/>
  <c r="S99" i="1"/>
  <c r="S40" i="1"/>
  <c r="S118" i="1"/>
  <c r="S12" i="1"/>
  <c r="S86" i="1"/>
  <c r="S105" i="1"/>
  <c r="S112" i="1"/>
  <c r="S23" i="1"/>
  <c r="S82" i="1"/>
  <c r="S18" i="1"/>
  <c r="S93" i="1"/>
  <c r="S124" i="1"/>
  <c r="S127" i="1"/>
  <c r="S39" i="1"/>
  <c r="S79" i="1"/>
  <c r="S50" i="1"/>
  <c r="S28" i="1"/>
  <c r="S104" i="1"/>
  <c r="S126" i="1"/>
  <c r="S46" i="1"/>
  <c r="S116" i="1"/>
  <c r="S36" i="1"/>
  <c r="S83" i="1"/>
  <c r="S20" i="1"/>
  <c r="S87" i="1"/>
  <c r="S123" i="1"/>
  <c r="S119" i="1"/>
  <c r="S63" i="1"/>
  <c r="S52" i="1"/>
  <c r="S92" i="1"/>
  <c r="S94" i="1"/>
  <c r="S70" i="1"/>
  <c r="S30" i="1"/>
  <c r="S6" i="1"/>
  <c r="S57" i="1"/>
  <c r="S130" i="1"/>
  <c r="S88" i="1"/>
  <c r="S91" i="1"/>
  <c r="S27" i="1"/>
  <c r="S103" i="1"/>
  <c r="S56" i="1"/>
  <c r="S115" i="1"/>
  <c r="S110" i="1"/>
  <c r="S62" i="1"/>
  <c r="S38" i="1"/>
  <c r="S14" i="1"/>
  <c r="S68" i="1"/>
  <c r="S55" i="1"/>
  <c r="S90" i="1"/>
  <c r="S42" i="1"/>
  <c r="S4" i="1"/>
  <c r="S100" i="1"/>
  <c r="S72" i="1"/>
  <c r="S81" i="1"/>
  <c r="S24" i="1"/>
  <c r="S67" i="1"/>
  <c r="S102" i="1"/>
  <c r="S78" i="1"/>
  <c r="S22" i="1"/>
  <c r="S80" i="1"/>
  <c r="S32" i="1"/>
  <c r="S128" i="1"/>
  <c r="S64" i="1"/>
  <c r="S108" i="1"/>
  <c r="S8" i="1"/>
  <c r="S131" i="1"/>
  <c r="S44" i="1"/>
  <c r="S43" i="1"/>
  <c r="S95" i="1"/>
  <c r="S41" i="1"/>
  <c r="S61" i="1"/>
  <c r="S120" i="1"/>
  <c r="S117" i="1"/>
  <c r="S53" i="1"/>
  <c r="S13" i="1"/>
  <c r="S125" i="1"/>
  <c r="S109" i="1"/>
  <c r="S73" i="1"/>
  <c r="S45" i="1"/>
  <c r="S17" i="1"/>
  <c r="S16" i="1"/>
  <c r="S77" i="1"/>
  <c r="S29" i="1"/>
  <c r="S65" i="1"/>
  <c r="S25" i="1"/>
  <c r="S9" i="1"/>
  <c r="S31" i="1"/>
  <c r="S101" i="1"/>
  <c r="S69" i="1"/>
  <c r="S37" i="1"/>
  <c r="S21" i="1"/>
  <c r="S58" i="1"/>
  <c r="S34" i="1"/>
  <c r="S47" i="1"/>
  <c r="S5" i="1"/>
  <c r="S106" i="1"/>
  <c r="S89" i="1"/>
  <c r="S51" i="1"/>
  <c r="S98" i="1"/>
  <c r="S129" i="1"/>
  <c r="S49" i="1"/>
  <c r="S114" i="1"/>
  <c r="S66" i="1"/>
  <c r="S10" i="1"/>
  <c r="S113" i="1"/>
  <c r="S7" i="1"/>
  <c r="S111" i="1"/>
  <c r="S71" i="1"/>
  <c r="S60" i="1"/>
  <c r="S97" i="1"/>
  <c r="S132" i="1"/>
  <c r="S15" i="1"/>
  <c r="S59" i="1"/>
  <c r="S107" i="1"/>
  <c r="S48" i="1"/>
  <c r="S19" i="1"/>
  <c r="S122" i="1"/>
  <c r="S33" i="1"/>
  <c r="S96" i="1"/>
  <c r="S85" i="1"/>
  <c r="S84" i="1"/>
  <c r="S74" i="1"/>
  <c r="J1" i="1"/>
  <c r="J2" i="1"/>
  <c r="Z8" i="1"/>
  <c r="AA11" i="1"/>
  <c r="J6" i="1"/>
  <c r="J5" i="1"/>
  <c r="T5" i="1"/>
  <c r="T6" i="1"/>
  <c r="U5" i="1"/>
  <c r="V5" i="1"/>
  <c r="U6" i="1"/>
  <c r="V6" i="1"/>
  <c r="T7" i="1"/>
  <c r="T8" i="1"/>
  <c r="T9" i="1"/>
  <c r="T10" i="1"/>
  <c r="T11" i="1"/>
  <c r="T12" i="1"/>
  <c r="U12" i="1"/>
  <c r="V7" i="1"/>
  <c r="V8" i="1"/>
  <c r="U10" i="1"/>
  <c r="U11" i="1"/>
  <c r="V9" i="1"/>
  <c r="V11" i="1"/>
  <c r="U8" i="1"/>
  <c r="V12" i="1"/>
  <c r="U9" i="1"/>
  <c r="U7" i="1"/>
  <c r="T13" i="1"/>
  <c r="T14" i="1"/>
  <c r="T15" i="1"/>
  <c r="T16" i="1"/>
  <c r="T17" i="1"/>
  <c r="V17" i="1"/>
  <c r="V10" i="1"/>
  <c r="V13" i="1"/>
  <c r="U15" i="1"/>
  <c r="T18" i="1"/>
  <c r="V18" i="1"/>
  <c r="U16" i="1"/>
  <c r="V16" i="1"/>
  <c r="U17" i="1"/>
  <c r="V15" i="1"/>
  <c r="V14" i="1"/>
  <c r="U13" i="1"/>
  <c r="U14" i="1"/>
  <c r="T19" i="1"/>
  <c r="T20" i="1"/>
  <c r="U18" i="1"/>
  <c r="V19" i="1"/>
  <c r="U19" i="1"/>
  <c r="T21" i="1"/>
  <c r="U20" i="1"/>
  <c r="V20" i="1"/>
  <c r="T22" i="1"/>
  <c r="V21" i="1"/>
  <c r="U21" i="1"/>
  <c r="T23" i="1"/>
  <c r="U22" i="1"/>
  <c r="V22" i="1"/>
  <c r="T24" i="1"/>
  <c r="V23" i="1"/>
  <c r="U23" i="1"/>
  <c r="T25" i="1"/>
  <c r="V24" i="1"/>
  <c r="U24" i="1"/>
  <c r="T26" i="1"/>
  <c r="V25" i="1"/>
  <c r="U25" i="1"/>
  <c r="T27" i="1"/>
  <c r="U26" i="1"/>
  <c r="V26" i="1"/>
  <c r="T28" i="1"/>
  <c r="U27" i="1"/>
  <c r="V27" i="1"/>
  <c r="T29" i="1"/>
  <c r="V28" i="1"/>
  <c r="U28" i="1"/>
  <c r="T30" i="1"/>
  <c r="U29" i="1"/>
  <c r="V29" i="1"/>
  <c r="T31" i="1"/>
  <c r="V30" i="1"/>
  <c r="U30" i="1"/>
  <c r="T32" i="1"/>
  <c r="V31" i="1"/>
  <c r="U31" i="1"/>
  <c r="T33" i="1"/>
  <c r="U32" i="1"/>
  <c r="V32" i="1"/>
  <c r="T34" i="1"/>
  <c r="V33" i="1"/>
  <c r="U33" i="1"/>
  <c r="T35" i="1"/>
  <c r="U34" i="1"/>
  <c r="V34" i="1"/>
  <c r="T36" i="1"/>
  <c r="V35" i="1"/>
  <c r="U35" i="1"/>
  <c r="T37" i="1"/>
  <c r="V36" i="1"/>
  <c r="U36" i="1"/>
  <c r="T38" i="1"/>
  <c r="V37" i="1"/>
  <c r="U37" i="1"/>
  <c r="T39" i="1"/>
  <c r="U38" i="1"/>
  <c r="V38" i="1"/>
  <c r="T40" i="1"/>
  <c r="V39" i="1"/>
  <c r="U39" i="1"/>
  <c r="T41" i="1"/>
  <c r="V40" i="1"/>
  <c r="U40" i="1"/>
  <c r="T42" i="1"/>
  <c r="V41" i="1"/>
  <c r="U41" i="1"/>
  <c r="T43" i="1"/>
  <c r="V42" i="1"/>
  <c r="U42" i="1"/>
  <c r="T44" i="1"/>
  <c r="V43" i="1"/>
  <c r="U43" i="1"/>
  <c r="T45" i="1"/>
  <c r="V44" i="1"/>
  <c r="U44" i="1"/>
  <c r="T46" i="1"/>
  <c r="V45" i="1"/>
  <c r="U45" i="1"/>
  <c r="T47" i="1"/>
  <c r="V46" i="1"/>
  <c r="U46" i="1"/>
  <c r="T48" i="1"/>
  <c r="V47" i="1"/>
  <c r="U47" i="1"/>
  <c r="T49" i="1"/>
  <c r="U48" i="1"/>
  <c r="V48" i="1"/>
  <c r="T50" i="1"/>
  <c r="U49" i="1"/>
  <c r="V49" i="1"/>
  <c r="T51" i="1"/>
  <c r="V50" i="1"/>
  <c r="U50" i="1"/>
  <c r="T52" i="1"/>
  <c r="U51" i="1"/>
  <c r="V51" i="1"/>
  <c r="T53" i="1"/>
  <c r="V52" i="1"/>
  <c r="U52" i="1"/>
  <c r="T54" i="1"/>
  <c r="V53" i="1"/>
  <c r="U53" i="1"/>
  <c r="T55" i="1"/>
  <c r="V54" i="1"/>
  <c r="U54" i="1"/>
  <c r="T56" i="1"/>
  <c r="U55" i="1"/>
  <c r="V55" i="1"/>
  <c r="T57" i="1"/>
  <c r="V56" i="1"/>
  <c r="U56" i="1"/>
  <c r="T58" i="1"/>
  <c r="V57" i="1"/>
  <c r="U57" i="1"/>
  <c r="T59" i="1"/>
  <c r="U58" i="1"/>
  <c r="V58" i="1"/>
  <c r="T60" i="1"/>
  <c r="U59" i="1"/>
  <c r="V59" i="1"/>
  <c r="T61" i="1"/>
  <c r="V60" i="1"/>
  <c r="U60" i="1"/>
  <c r="T62" i="1"/>
  <c r="U61" i="1"/>
  <c r="V61" i="1"/>
  <c r="T63" i="1"/>
  <c r="V62" i="1"/>
  <c r="U62" i="1"/>
  <c r="T64" i="1"/>
  <c r="U63" i="1"/>
  <c r="V63" i="1"/>
  <c r="T65" i="1"/>
  <c r="U64" i="1"/>
  <c r="V64" i="1"/>
  <c r="T66" i="1"/>
  <c r="V65" i="1"/>
  <c r="U65" i="1"/>
  <c r="T67" i="1"/>
  <c r="V66" i="1"/>
  <c r="U66" i="1"/>
  <c r="T68" i="1"/>
  <c r="U67" i="1"/>
  <c r="V67" i="1"/>
  <c r="T69" i="1"/>
  <c r="V68" i="1"/>
  <c r="U68" i="1"/>
  <c r="T70" i="1"/>
  <c r="V69" i="1"/>
  <c r="U69" i="1"/>
  <c r="T71" i="1"/>
  <c r="V70" i="1"/>
  <c r="U70" i="1"/>
  <c r="T72" i="1"/>
  <c r="U71" i="1"/>
  <c r="V71" i="1"/>
  <c r="T73" i="1"/>
  <c r="U72" i="1"/>
  <c r="V72" i="1"/>
  <c r="T74" i="1"/>
  <c r="U73" i="1"/>
  <c r="V73" i="1"/>
  <c r="T75" i="1"/>
  <c r="V74" i="1"/>
  <c r="U74" i="1"/>
  <c r="T76" i="1"/>
  <c r="V75" i="1"/>
  <c r="U75" i="1"/>
  <c r="T77" i="1"/>
  <c r="V76" i="1"/>
  <c r="U76" i="1"/>
  <c r="T78" i="1"/>
  <c r="V77" i="1"/>
  <c r="U77" i="1"/>
  <c r="T79" i="1"/>
  <c r="V78" i="1"/>
  <c r="U78" i="1"/>
  <c r="T80" i="1"/>
  <c r="U79" i="1"/>
  <c r="V79" i="1"/>
  <c r="T81" i="1"/>
  <c r="U80" i="1"/>
  <c r="V80" i="1"/>
  <c r="T82" i="1"/>
  <c r="U81" i="1"/>
  <c r="V81" i="1"/>
  <c r="T83" i="1"/>
  <c r="V82" i="1"/>
  <c r="U82" i="1"/>
  <c r="T84" i="1"/>
  <c r="U83" i="1"/>
  <c r="V83" i="1"/>
  <c r="T85" i="1"/>
  <c r="U84" i="1"/>
  <c r="V84" i="1"/>
  <c r="T86" i="1"/>
  <c r="U85" i="1"/>
  <c r="V85" i="1"/>
  <c r="T87" i="1"/>
  <c r="V86" i="1"/>
  <c r="U86" i="1"/>
  <c r="T88" i="1"/>
  <c r="V87" i="1"/>
  <c r="U87" i="1"/>
  <c r="T89" i="1"/>
  <c r="V88" i="1"/>
  <c r="U88" i="1"/>
  <c r="T90" i="1"/>
  <c r="V89" i="1"/>
  <c r="U89" i="1"/>
  <c r="T91" i="1"/>
  <c r="U90" i="1"/>
  <c r="V90" i="1"/>
  <c r="T92" i="1"/>
  <c r="U91" i="1"/>
  <c r="V91" i="1"/>
  <c r="T93" i="1"/>
  <c r="V92" i="1"/>
  <c r="U92" i="1"/>
  <c r="T94" i="1"/>
  <c r="U93" i="1"/>
  <c r="V93" i="1"/>
  <c r="T95" i="1"/>
  <c r="V94" i="1"/>
  <c r="U94" i="1"/>
  <c r="T96" i="1"/>
  <c r="V95" i="1"/>
  <c r="U95" i="1"/>
  <c r="T97" i="1"/>
  <c r="V96" i="1"/>
  <c r="U96" i="1"/>
  <c r="T98" i="1"/>
  <c r="V97" i="1"/>
  <c r="U97" i="1"/>
  <c r="T99" i="1"/>
  <c r="V98" i="1"/>
  <c r="U98" i="1"/>
  <c r="T100" i="1"/>
  <c r="U99" i="1"/>
  <c r="V99" i="1"/>
  <c r="T101" i="1"/>
  <c r="U100" i="1"/>
  <c r="V100" i="1"/>
  <c r="T102" i="1"/>
  <c r="V101" i="1"/>
  <c r="U101" i="1"/>
  <c r="T103" i="1"/>
  <c r="V102" i="1"/>
  <c r="U102" i="1"/>
  <c r="T104" i="1"/>
  <c r="V103" i="1"/>
  <c r="U103" i="1"/>
  <c r="T105" i="1"/>
  <c r="V104" i="1"/>
  <c r="U104" i="1"/>
  <c r="T106" i="1"/>
  <c r="V105" i="1"/>
  <c r="U105" i="1"/>
  <c r="T107" i="1"/>
  <c r="V106" i="1"/>
  <c r="U106" i="1"/>
  <c r="T108" i="1"/>
  <c r="U107" i="1"/>
  <c r="V107" i="1"/>
  <c r="T109" i="1"/>
  <c r="U108" i="1"/>
  <c r="V108" i="1"/>
  <c r="T110" i="1"/>
  <c r="V109" i="1"/>
  <c r="U109" i="1"/>
  <c r="T111" i="1"/>
  <c r="V110" i="1"/>
  <c r="U110" i="1"/>
  <c r="T112" i="1"/>
  <c r="V111" i="1"/>
  <c r="U111" i="1"/>
  <c r="T113" i="1"/>
  <c r="V112" i="1"/>
  <c r="U112" i="1"/>
  <c r="T114" i="1"/>
  <c r="V113" i="1"/>
  <c r="U113" i="1"/>
  <c r="T115" i="1"/>
  <c r="V114" i="1"/>
  <c r="U114" i="1"/>
  <c r="T116" i="1"/>
  <c r="V115" i="1"/>
  <c r="U115" i="1"/>
  <c r="T117" i="1"/>
  <c r="V116" i="1"/>
  <c r="U116" i="1"/>
  <c r="T118" i="1"/>
  <c r="U117" i="1"/>
  <c r="V117" i="1"/>
  <c r="T119" i="1"/>
  <c r="V118" i="1"/>
  <c r="U118" i="1"/>
  <c r="T120" i="1"/>
  <c r="U119" i="1"/>
  <c r="V119" i="1"/>
  <c r="T121" i="1"/>
  <c r="V120" i="1"/>
  <c r="U120" i="1"/>
  <c r="T122" i="1"/>
  <c r="V121" i="1"/>
  <c r="U121" i="1"/>
  <c r="T123" i="1"/>
  <c r="U122" i="1"/>
  <c r="V122" i="1"/>
  <c r="T124" i="1"/>
  <c r="V123" i="1"/>
  <c r="U123" i="1"/>
  <c r="T125" i="1"/>
  <c r="V124" i="1"/>
  <c r="U124" i="1"/>
  <c r="T126" i="1"/>
  <c r="V125" i="1"/>
  <c r="U125" i="1"/>
  <c r="T127" i="1"/>
  <c r="V126" i="1"/>
  <c r="U126" i="1"/>
  <c r="T128" i="1"/>
  <c r="U127" i="1"/>
  <c r="V127" i="1"/>
  <c r="T129" i="1"/>
  <c r="U128" i="1"/>
  <c r="V128" i="1"/>
  <c r="T130" i="1"/>
  <c r="V129" i="1"/>
  <c r="U129" i="1"/>
  <c r="T131" i="1"/>
  <c r="U130" i="1"/>
  <c r="V130" i="1"/>
  <c r="T132" i="1"/>
  <c r="T133" i="1"/>
  <c r="U131" i="1"/>
  <c r="V131" i="1"/>
  <c r="U133" i="1"/>
  <c r="T134" i="1"/>
  <c r="V133" i="1"/>
  <c r="V132" i="1"/>
  <c r="U132" i="1"/>
  <c r="V134" i="1"/>
  <c r="T135" i="1"/>
  <c r="U134" i="1"/>
  <c r="V135" i="1"/>
  <c r="T136" i="1"/>
  <c r="U135" i="1"/>
  <c r="V136" i="1"/>
  <c r="U136" i="1"/>
  <c r="T137" i="1"/>
  <c r="U137" i="1"/>
  <c r="T138" i="1"/>
  <c r="V137" i="1"/>
  <c r="U138" i="1"/>
  <c r="V138" i="1"/>
  <c r="T139" i="1"/>
  <c r="U139" i="1"/>
  <c r="V139" i="1"/>
  <c r="T140" i="1"/>
  <c r="U140" i="1"/>
  <c r="V140" i="1"/>
  <c r="T141" i="1"/>
  <c r="V141" i="1"/>
  <c r="U141" i="1"/>
  <c r="T142" i="1"/>
  <c r="U142" i="1"/>
  <c r="V142" i="1"/>
  <c r="T143" i="1"/>
  <c r="U143" i="1"/>
  <c r="V143" i="1"/>
  <c r="T144" i="1"/>
  <c r="U144" i="1"/>
  <c r="V144" i="1"/>
  <c r="T145" i="1"/>
  <c r="V145" i="1"/>
  <c r="U145" i="1"/>
  <c r="T146" i="1"/>
  <c r="U146" i="1"/>
  <c r="V146" i="1"/>
  <c r="T147" i="1"/>
  <c r="U147" i="1"/>
  <c r="V147" i="1"/>
  <c r="T148" i="1"/>
  <c r="U148" i="1"/>
  <c r="V148" i="1"/>
  <c r="T149" i="1"/>
  <c r="V149" i="1"/>
  <c r="U149" i="1"/>
  <c r="T150" i="1"/>
  <c r="U150" i="1"/>
  <c r="V150" i="1"/>
  <c r="T151" i="1"/>
  <c r="U151" i="1"/>
  <c r="V151" i="1"/>
  <c r="T152" i="1"/>
  <c r="U152" i="1"/>
  <c r="V152" i="1"/>
  <c r="T153" i="1"/>
  <c r="V153" i="1"/>
  <c r="U153" i="1"/>
  <c r="T154" i="1"/>
  <c r="U154" i="1"/>
  <c r="V154" i="1"/>
  <c r="T155" i="1"/>
  <c r="U155" i="1"/>
  <c r="V155" i="1"/>
  <c r="T156" i="1"/>
  <c r="U156" i="1"/>
  <c r="V156" i="1"/>
  <c r="T157" i="1"/>
  <c r="U157" i="1"/>
  <c r="V157" i="1"/>
  <c r="T158" i="1"/>
  <c r="V158" i="1"/>
  <c r="U158" i="1"/>
  <c r="T159" i="1"/>
  <c r="U159" i="1"/>
  <c r="V159" i="1"/>
  <c r="T160" i="1"/>
  <c r="V160" i="1"/>
  <c r="U160" i="1"/>
  <c r="T161" i="1"/>
  <c r="U161" i="1"/>
  <c r="V161" i="1"/>
  <c r="T162" i="1"/>
  <c r="V162" i="1"/>
  <c r="U162" i="1"/>
  <c r="T163" i="1"/>
  <c r="U163" i="1"/>
  <c r="V163" i="1"/>
  <c r="T164" i="1"/>
  <c r="V164" i="1"/>
  <c r="U164" i="1"/>
  <c r="T165" i="1"/>
  <c r="U165" i="1"/>
  <c r="V165" i="1"/>
  <c r="T166" i="1"/>
  <c r="V166" i="1"/>
  <c r="U166" i="1"/>
  <c r="T167" i="1"/>
  <c r="U167" i="1"/>
  <c r="V167" i="1"/>
  <c r="T168" i="1"/>
  <c r="V168" i="1"/>
  <c r="U168" i="1"/>
  <c r="T169" i="1"/>
  <c r="U169" i="1"/>
  <c r="V169" i="1"/>
  <c r="T170" i="1"/>
  <c r="V170" i="1"/>
  <c r="U170" i="1"/>
  <c r="T171" i="1"/>
  <c r="U171" i="1"/>
  <c r="V171" i="1"/>
  <c r="T172" i="1"/>
  <c r="V172" i="1"/>
  <c r="U172" i="1"/>
  <c r="T173" i="1"/>
  <c r="U173" i="1"/>
  <c r="V173" i="1"/>
  <c r="T174" i="1"/>
  <c r="V174" i="1"/>
  <c r="U174" i="1"/>
  <c r="T175" i="1"/>
  <c r="U175" i="1"/>
  <c r="V175" i="1"/>
  <c r="T176" i="1"/>
  <c r="V176" i="1"/>
  <c r="U176" i="1"/>
  <c r="T177" i="1"/>
  <c r="U177" i="1"/>
  <c r="V177" i="1"/>
  <c r="T178" i="1"/>
  <c r="V178" i="1"/>
  <c r="U178" i="1"/>
  <c r="T179" i="1"/>
  <c r="U179" i="1"/>
  <c r="V179" i="1"/>
  <c r="T180" i="1"/>
  <c r="V180" i="1"/>
  <c r="U180" i="1"/>
  <c r="T181" i="1"/>
  <c r="U181" i="1"/>
  <c r="V181" i="1"/>
  <c r="T182" i="1"/>
  <c r="V182" i="1"/>
  <c r="U182" i="1"/>
  <c r="T183" i="1"/>
  <c r="U183" i="1"/>
  <c r="V183" i="1"/>
  <c r="T184" i="1"/>
  <c r="V184" i="1"/>
  <c r="U184" i="1"/>
  <c r="T185" i="1"/>
  <c r="U185" i="1"/>
  <c r="V185" i="1"/>
  <c r="T186" i="1"/>
  <c r="V186" i="1"/>
  <c r="U186" i="1"/>
  <c r="T187" i="1"/>
  <c r="U187" i="1"/>
  <c r="V187" i="1"/>
  <c r="T188" i="1"/>
  <c r="V188" i="1"/>
  <c r="T189" i="1"/>
  <c r="U188" i="1"/>
  <c r="U189" i="1"/>
  <c r="V189" i="1"/>
  <c r="T190" i="1"/>
  <c r="U190" i="1"/>
  <c r="V190" i="1"/>
  <c r="T191" i="1"/>
  <c r="V191" i="1"/>
  <c r="T192" i="1"/>
  <c r="U191" i="1"/>
  <c r="U192" i="1"/>
  <c r="V192" i="1"/>
  <c r="T193" i="1"/>
  <c r="V193" i="1"/>
  <c r="T194" i="1"/>
  <c r="U193" i="1"/>
  <c r="U194" i="1"/>
  <c r="V194" i="1"/>
  <c r="T195" i="1"/>
  <c r="V195" i="1"/>
  <c r="T196" i="1"/>
  <c r="U195" i="1"/>
  <c r="U196" i="1"/>
  <c r="V196" i="1"/>
  <c r="T197" i="1"/>
  <c r="V197" i="1"/>
  <c r="T198" i="1"/>
  <c r="U197" i="1"/>
  <c r="U198" i="1"/>
  <c r="V198" i="1"/>
  <c r="T199" i="1"/>
  <c r="V199" i="1"/>
  <c r="T200" i="1"/>
  <c r="U199" i="1"/>
  <c r="U200" i="1"/>
  <c r="V200" i="1"/>
  <c r="T201" i="1"/>
  <c r="V201" i="1"/>
  <c r="T202" i="1"/>
  <c r="U201" i="1"/>
  <c r="U202" i="1"/>
  <c r="V202" i="1"/>
  <c r="T203" i="1"/>
  <c r="U203" i="1"/>
  <c r="V203" i="1"/>
  <c r="T204" i="1"/>
  <c r="U204" i="1"/>
  <c r="V204" i="1"/>
  <c r="T205" i="1"/>
  <c r="V205" i="1"/>
  <c r="U205" i="1"/>
  <c r="T206" i="1"/>
  <c r="U206" i="1"/>
  <c r="V206" i="1"/>
  <c r="T207" i="1"/>
  <c r="V207" i="1"/>
  <c r="U207" i="1"/>
  <c r="T208" i="1"/>
  <c r="U208" i="1"/>
  <c r="T209" i="1"/>
  <c r="V208" i="1"/>
  <c r="V209" i="1"/>
  <c r="U209" i="1"/>
  <c r="T210" i="1"/>
  <c r="U210" i="1"/>
  <c r="V210" i="1"/>
  <c r="T211" i="1"/>
  <c r="U211" i="1"/>
  <c r="V211" i="1"/>
  <c r="T212" i="1"/>
  <c r="U212" i="1"/>
  <c r="T213" i="1"/>
  <c r="V212" i="1"/>
  <c r="V213" i="1"/>
  <c r="U213" i="1"/>
  <c r="T214" i="1"/>
  <c r="U214" i="1"/>
  <c r="V214" i="1"/>
  <c r="T215" i="1"/>
  <c r="V215" i="1"/>
  <c r="U215" i="1"/>
  <c r="T216" i="1"/>
  <c r="U216" i="1"/>
  <c r="V216" i="1"/>
  <c r="T217" i="1"/>
  <c r="V217" i="1"/>
  <c r="U217" i="1"/>
  <c r="T218" i="1"/>
  <c r="U218" i="1"/>
  <c r="V218" i="1"/>
  <c r="T219" i="1"/>
  <c r="U219" i="1"/>
  <c r="V219" i="1"/>
  <c r="T220" i="1"/>
  <c r="U220" i="1"/>
  <c r="V220" i="1"/>
  <c r="T221" i="1"/>
  <c r="V221" i="1"/>
  <c r="U221" i="1"/>
  <c r="T222" i="1"/>
  <c r="V222" i="1"/>
  <c r="U222" i="1"/>
  <c r="T223" i="1"/>
  <c r="U223" i="1"/>
  <c r="T224" i="1"/>
  <c r="V223" i="1"/>
  <c r="U224" i="1"/>
  <c r="V224" i="1"/>
  <c r="T225" i="1"/>
  <c r="U225" i="1"/>
  <c r="V225" i="1"/>
  <c r="T226" i="1"/>
  <c r="V226" i="1"/>
  <c r="U226" i="1"/>
  <c r="T227" i="1"/>
  <c r="U227" i="1"/>
  <c r="T228" i="1"/>
  <c r="V227" i="1"/>
  <c r="U228" i="1"/>
  <c r="V228" i="1"/>
  <c r="T229" i="1"/>
  <c r="U229" i="1"/>
  <c r="V229" i="1"/>
  <c r="T230" i="1"/>
  <c r="V230" i="1"/>
  <c r="U230" i="1"/>
  <c r="T231" i="1"/>
  <c r="U231" i="1"/>
  <c r="V231" i="1"/>
  <c r="T232" i="1"/>
  <c r="U232" i="1"/>
  <c r="V232" i="1"/>
  <c r="T233" i="1"/>
  <c r="U233" i="1"/>
  <c r="V233" i="1"/>
  <c r="T234" i="1"/>
  <c r="V234" i="1"/>
  <c r="T235" i="1"/>
  <c r="U234" i="1"/>
  <c r="U235" i="1"/>
  <c r="V235" i="1"/>
  <c r="T236" i="1"/>
  <c r="U236" i="1"/>
  <c r="V236" i="1"/>
  <c r="T237" i="1"/>
  <c r="U237" i="1"/>
  <c r="V237" i="1"/>
  <c r="T238" i="1"/>
  <c r="V238" i="1"/>
  <c r="U238" i="1"/>
  <c r="T239" i="1"/>
  <c r="U239" i="1"/>
  <c r="V239" i="1"/>
  <c r="T240" i="1"/>
  <c r="U240" i="1"/>
  <c r="V240" i="1"/>
  <c r="T241" i="1"/>
  <c r="U241" i="1"/>
  <c r="V241" i="1"/>
  <c r="T242" i="1"/>
  <c r="V242" i="1"/>
  <c r="T243" i="1"/>
  <c r="U242" i="1"/>
  <c r="U243" i="1"/>
  <c r="V243" i="1"/>
  <c r="T244" i="1"/>
  <c r="U244" i="1"/>
  <c r="T245" i="1"/>
  <c r="V244" i="1"/>
  <c r="U245" i="1"/>
  <c r="V245" i="1"/>
  <c r="T246" i="1"/>
  <c r="V246" i="1"/>
  <c r="T247" i="1"/>
  <c r="U246" i="1"/>
  <c r="U247" i="1"/>
  <c r="T248" i="1"/>
  <c r="V247" i="1"/>
  <c r="U248" i="1"/>
  <c r="V248" i="1"/>
  <c r="T249" i="1"/>
  <c r="U249" i="1"/>
  <c r="T250" i="1"/>
  <c r="V249" i="1"/>
  <c r="V250" i="1"/>
  <c r="U250" i="1"/>
  <c r="T251" i="1"/>
  <c r="U251" i="1"/>
  <c r="V251" i="1"/>
  <c r="T252" i="1"/>
  <c r="U252" i="1"/>
  <c r="V252" i="1"/>
  <c r="T253" i="1"/>
  <c r="U253" i="1"/>
  <c r="V253" i="1"/>
  <c r="T254" i="1"/>
  <c r="V254" i="1"/>
  <c r="T255" i="1"/>
  <c r="U254" i="1"/>
  <c r="U255" i="1"/>
  <c r="V255" i="1"/>
  <c r="T256" i="1"/>
  <c r="U256" i="1"/>
  <c r="T257" i="1"/>
  <c r="V256" i="1"/>
  <c r="V257" i="1"/>
  <c r="U257" i="1"/>
  <c r="T258" i="1"/>
  <c r="V258" i="1"/>
  <c r="T259" i="1"/>
  <c r="U258" i="1"/>
  <c r="U259" i="1"/>
  <c r="T260" i="1"/>
  <c r="V259" i="1"/>
  <c r="V260" i="1"/>
  <c r="T261" i="1"/>
  <c r="U260" i="1"/>
  <c r="T262" i="1"/>
  <c r="V261" i="1"/>
  <c r="U261" i="1"/>
  <c r="V262" i="1"/>
  <c r="U262" i="1"/>
  <c r="T263" i="1"/>
  <c r="T264" i="1"/>
  <c r="U263" i="1"/>
  <c r="V263" i="1"/>
  <c r="V264" i="1"/>
  <c r="T265" i="1"/>
  <c r="U264" i="1"/>
  <c r="T266" i="1"/>
  <c r="U265" i="1"/>
  <c r="V265" i="1"/>
  <c r="V266" i="1"/>
  <c r="T267" i="1"/>
  <c r="U266" i="1"/>
  <c r="T268" i="1"/>
  <c r="U267" i="1"/>
  <c r="V267" i="1"/>
  <c r="V268" i="1"/>
  <c r="T269" i="1"/>
  <c r="U268" i="1"/>
  <c r="T270" i="1"/>
  <c r="V269" i="1"/>
  <c r="U269" i="1"/>
  <c r="V270" i="1"/>
  <c r="U270" i="1"/>
  <c r="T271" i="1"/>
  <c r="T272" i="1"/>
  <c r="U271" i="1"/>
  <c r="V271" i="1"/>
  <c r="V272" i="1"/>
  <c r="T273" i="1"/>
  <c r="U272" i="1"/>
  <c r="T274" i="1"/>
  <c r="V273" i="1"/>
  <c r="U273" i="1"/>
  <c r="V274" i="1"/>
  <c r="U274" i="1"/>
  <c r="T275" i="1"/>
  <c r="T276" i="1"/>
  <c r="U275" i="1"/>
  <c r="V275" i="1"/>
  <c r="U276" i="1"/>
  <c r="V276" i="1"/>
  <c r="T277" i="1"/>
  <c r="T278" i="1"/>
  <c r="U277" i="1"/>
  <c r="V277" i="1"/>
  <c r="V278" i="1"/>
  <c r="U278" i="1"/>
  <c r="T279" i="1"/>
  <c r="U279" i="1"/>
  <c r="T280" i="1"/>
  <c r="V279" i="1"/>
  <c r="V280" i="1"/>
  <c r="T281" i="1"/>
  <c r="U280" i="1"/>
  <c r="V281" i="1"/>
  <c r="T282" i="1"/>
  <c r="U281" i="1"/>
  <c r="V282" i="1"/>
  <c r="T283" i="1"/>
  <c r="U282" i="1"/>
  <c r="V283" i="1"/>
  <c r="U283" i="1"/>
  <c r="T284" i="1"/>
  <c r="U284" i="1"/>
  <c r="T285" i="1"/>
  <c r="V284" i="1"/>
  <c r="V285" i="1"/>
  <c r="U285" i="1"/>
  <c r="T286" i="1"/>
  <c r="V286" i="1"/>
  <c r="U286" i="1"/>
  <c r="T287" i="1"/>
  <c r="U287" i="1"/>
  <c r="V287" i="1"/>
  <c r="T288" i="1"/>
  <c r="V288" i="1"/>
  <c r="U288" i="1"/>
  <c r="T289" i="1"/>
  <c r="V289" i="1"/>
  <c r="U289" i="1"/>
  <c r="T290" i="1"/>
  <c r="V290" i="1"/>
  <c r="U290" i="1"/>
  <c r="T291" i="1"/>
  <c r="U291" i="1"/>
  <c r="V291" i="1"/>
  <c r="T292" i="1"/>
  <c r="U292" i="1"/>
  <c r="V292" i="1"/>
  <c r="T293" i="1"/>
  <c r="V293" i="1"/>
  <c r="U293" i="1"/>
  <c r="T294" i="1"/>
  <c r="V294" i="1"/>
  <c r="T295" i="1"/>
  <c r="U294" i="1"/>
  <c r="U295" i="1"/>
  <c r="V295" i="1"/>
  <c r="T296" i="1"/>
  <c r="V296" i="1"/>
  <c r="U296" i="1"/>
  <c r="T297" i="1"/>
  <c r="V297" i="1"/>
  <c r="U297" i="1"/>
  <c r="T298" i="1"/>
  <c r="V298" i="1"/>
  <c r="U298" i="1"/>
  <c r="T299" i="1"/>
  <c r="U299" i="1"/>
  <c r="T300" i="1"/>
  <c r="V299" i="1"/>
  <c r="V300" i="1"/>
  <c r="U300" i="1"/>
  <c r="T301" i="1"/>
  <c r="V301" i="1"/>
  <c r="U301" i="1"/>
  <c r="T302" i="1"/>
  <c r="T303" i="1"/>
  <c r="T304" i="1"/>
  <c r="U303" i="1"/>
  <c r="V303" i="1"/>
  <c r="V302" i="1"/>
  <c r="U302" i="1"/>
  <c r="U304" i="1"/>
  <c r="V304" i="1"/>
  <c r="T305" i="1"/>
  <c r="U305" i="1"/>
  <c r="V305" i="1"/>
  <c r="T306" i="1"/>
  <c r="U306" i="1"/>
  <c r="V306" i="1"/>
  <c r="T307" i="1"/>
  <c r="V307" i="1"/>
  <c r="U307" i="1"/>
  <c r="T308" i="1"/>
  <c r="V308" i="1"/>
  <c r="U308" i="1"/>
  <c r="T309" i="1"/>
  <c r="U309" i="1"/>
  <c r="V309" i="1"/>
  <c r="T310" i="1"/>
  <c r="U310" i="1"/>
  <c r="V310" i="1"/>
  <c r="T311" i="1"/>
  <c r="U311" i="1"/>
  <c r="T312" i="1"/>
  <c r="V311" i="1"/>
  <c r="V312" i="1"/>
  <c r="U312" i="1"/>
  <c r="AA5" i="1"/>
  <c r="AB5" i="1"/>
  <c r="AC8" i="1"/>
  <c r="W303" i="1"/>
  <c r="X303" i="1"/>
  <c r="W12" i="1"/>
  <c r="X12" i="1"/>
  <c r="W9" i="1"/>
  <c r="X9" i="1"/>
  <c r="W146" i="1"/>
  <c r="X146" i="1"/>
  <c r="W162" i="1"/>
  <c r="X162" i="1"/>
  <c r="W178" i="1"/>
  <c r="X178" i="1"/>
  <c r="W56" i="1"/>
  <c r="X56" i="1"/>
  <c r="W128" i="1"/>
  <c r="X128" i="1"/>
  <c r="W89" i="1"/>
  <c r="X89" i="1"/>
  <c r="W22" i="1"/>
  <c r="X22" i="1"/>
  <c r="W46" i="1"/>
  <c r="X46" i="1"/>
  <c r="W102" i="1"/>
  <c r="X102" i="1"/>
  <c r="W91" i="1"/>
  <c r="X91" i="1"/>
  <c r="W131" i="1"/>
  <c r="X131" i="1"/>
  <c r="W143" i="1"/>
  <c r="X143" i="1"/>
  <c r="W159" i="1"/>
  <c r="X159" i="1"/>
  <c r="W175" i="1"/>
  <c r="X175" i="1"/>
  <c r="W120" i="1"/>
  <c r="X120" i="1"/>
  <c r="W65" i="1"/>
  <c r="X65" i="1"/>
  <c r="W30" i="1"/>
  <c r="X30" i="1"/>
  <c r="W86" i="1"/>
  <c r="X86" i="1"/>
  <c r="W126" i="1"/>
  <c r="X126" i="1"/>
  <c r="W51" i="1"/>
  <c r="X51" i="1"/>
  <c r="W44" i="1"/>
  <c r="X44" i="1"/>
  <c r="W68" i="1"/>
  <c r="X68" i="1"/>
  <c r="W140" i="1"/>
  <c r="X140" i="1"/>
  <c r="W156" i="1"/>
  <c r="X156" i="1"/>
  <c r="W172" i="1"/>
  <c r="X172" i="1"/>
  <c r="W188" i="1"/>
  <c r="X188" i="1"/>
  <c r="W125" i="1"/>
  <c r="X125" i="1"/>
  <c r="W42" i="1"/>
  <c r="X42" i="1"/>
  <c r="W15" i="1"/>
  <c r="X15" i="1"/>
  <c r="W74" i="1"/>
  <c r="X74" i="1"/>
  <c r="W95" i="1"/>
  <c r="X95" i="1"/>
  <c r="W40" i="1"/>
  <c r="X40" i="1"/>
  <c r="W112" i="1"/>
  <c r="X112" i="1"/>
  <c r="W137" i="1"/>
  <c r="X137" i="1"/>
  <c r="W153" i="1"/>
  <c r="X153" i="1"/>
  <c r="W169" i="1"/>
  <c r="X169" i="1"/>
  <c r="W185" i="1"/>
  <c r="X185" i="1"/>
  <c r="W60" i="1"/>
  <c r="X60" i="1"/>
  <c r="W84" i="1"/>
  <c r="X84" i="1"/>
  <c r="W79" i="1"/>
  <c r="X79" i="1"/>
  <c r="W71" i="1"/>
  <c r="X71" i="1"/>
  <c r="W32" i="1"/>
  <c r="X32" i="1"/>
  <c r="W104" i="1"/>
  <c r="X104" i="1"/>
  <c r="W49" i="1"/>
  <c r="X49" i="1"/>
  <c r="W191" i="1"/>
  <c r="X191" i="1"/>
  <c r="W195" i="1"/>
  <c r="X195" i="1"/>
  <c r="W199" i="1"/>
  <c r="X199" i="1"/>
  <c r="W203" i="1"/>
  <c r="X203" i="1"/>
  <c r="W207" i="1"/>
  <c r="X207" i="1"/>
  <c r="W211" i="1"/>
  <c r="X211" i="1"/>
  <c r="W215" i="1"/>
  <c r="X215" i="1"/>
  <c r="W219" i="1"/>
  <c r="X219" i="1"/>
  <c r="W223" i="1"/>
  <c r="X223" i="1"/>
  <c r="W227" i="1"/>
  <c r="X227" i="1"/>
  <c r="W231" i="1"/>
  <c r="X231" i="1"/>
  <c r="W235" i="1"/>
  <c r="X235" i="1"/>
  <c r="W239" i="1"/>
  <c r="X239" i="1"/>
  <c r="W243" i="1"/>
  <c r="X243" i="1"/>
  <c r="W247" i="1"/>
  <c r="X247" i="1"/>
  <c r="W251" i="1"/>
  <c r="X251" i="1"/>
  <c r="W255" i="1"/>
  <c r="X255" i="1"/>
  <c r="W259" i="1"/>
  <c r="X259" i="1"/>
  <c r="W263" i="1"/>
  <c r="X263" i="1"/>
  <c r="W267" i="1"/>
  <c r="X267" i="1"/>
  <c r="W271" i="1"/>
  <c r="X271" i="1"/>
  <c r="W275" i="1"/>
  <c r="X275" i="1"/>
  <c r="W279" i="1"/>
  <c r="X279" i="1"/>
  <c r="W283" i="1"/>
  <c r="X283" i="1"/>
  <c r="W287" i="1"/>
  <c r="X287" i="1"/>
  <c r="W291" i="1"/>
  <c r="X291" i="1"/>
  <c r="W295" i="1"/>
  <c r="X295" i="1"/>
  <c r="W299" i="1"/>
  <c r="X299" i="1"/>
  <c r="W98" i="1"/>
  <c r="X98" i="1"/>
  <c r="W135" i="1"/>
  <c r="X135" i="1"/>
  <c r="W167" i="1"/>
  <c r="X167" i="1"/>
  <c r="W85" i="1"/>
  <c r="X85" i="1"/>
  <c r="W305" i="1"/>
  <c r="X305" i="1"/>
  <c r="W5" i="1"/>
  <c r="X5" i="1"/>
  <c r="W10" i="1"/>
  <c r="X10" i="1"/>
  <c r="W134" i="1"/>
  <c r="X134" i="1"/>
  <c r="W150" i="1"/>
  <c r="X150" i="1"/>
  <c r="W166" i="1"/>
  <c r="X166" i="1"/>
  <c r="W182" i="1"/>
  <c r="X182" i="1"/>
  <c r="W78" i="1"/>
  <c r="X78" i="1"/>
  <c r="W19" i="1"/>
  <c r="X19" i="1"/>
  <c r="W123" i="1"/>
  <c r="X123" i="1"/>
  <c r="W36" i="1"/>
  <c r="X36" i="1"/>
  <c r="W92" i="1"/>
  <c r="X92" i="1"/>
  <c r="W116" i="1"/>
  <c r="X116" i="1"/>
  <c r="W109" i="1"/>
  <c r="X109" i="1"/>
  <c r="W26" i="1"/>
  <c r="X26" i="1"/>
  <c r="W147" i="1"/>
  <c r="X147" i="1"/>
  <c r="W163" i="1"/>
  <c r="X163" i="1"/>
  <c r="W179" i="1"/>
  <c r="X179" i="1"/>
  <c r="W43" i="1"/>
  <c r="X43" i="1"/>
  <c r="W83" i="1"/>
  <c r="X83" i="1"/>
  <c r="W76" i="1"/>
  <c r="X76" i="1"/>
  <c r="W100" i="1"/>
  <c r="X100" i="1"/>
  <c r="W29" i="1"/>
  <c r="X29" i="1"/>
  <c r="W53" i="1"/>
  <c r="X53" i="1"/>
  <c r="W50" i="1"/>
  <c r="X50" i="1"/>
  <c r="W90" i="1"/>
  <c r="X90" i="1"/>
  <c r="W144" i="1"/>
  <c r="X144" i="1"/>
  <c r="W160" i="1"/>
  <c r="X160" i="1"/>
  <c r="W176" i="1"/>
  <c r="X176" i="1"/>
  <c r="W39" i="1"/>
  <c r="X39" i="1"/>
  <c r="W127" i="1"/>
  <c r="X127" i="1"/>
  <c r="W72" i="1"/>
  <c r="X72" i="1"/>
  <c r="W17" i="1"/>
  <c r="X17" i="1"/>
  <c r="W41" i="1"/>
  <c r="X41" i="1"/>
  <c r="W97" i="1"/>
  <c r="X97" i="1"/>
  <c r="W62" i="1"/>
  <c r="X62" i="1"/>
  <c r="AB8" i="1"/>
  <c r="Z11" i="1"/>
  <c r="W141" i="1"/>
  <c r="X141" i="1"/>
  <c r="W157" i="1"/>
  <c r="X157" i="1"/>
  <c r="W173" i="1"/>
  <c r="X173" i="1"/>
  <c r="W189" i="1"/>
  <c r="X189" i="1"/>
  <c r="W66" i="1"/>
  <c r="X66" i="1"/>
  <c r="W25" i="1"/>
  <c r="X25" i="1"/>
  <c r="W81" i="1"/>
  <c r="X81" i="1"/>
  <c r="W105" i="1"/>
  <c r="X105" i="1"/>
  <c r="W38" i="1"/>
  <c r="X38" i="1"/>
  <c r="W27" i="1"/>
  <c r="X27" i="1"/>
  <c r="W67" i="1"/>
  <c r="X67" i="1"/>
  <c r="W192" i="1"/>
  <c r="X192" i="1"/>
  <c r="W196" i="1"/>
  <c r="X196" i="1"/>
  <c r="W200" i="1"/>
  <c r="X200" i="1"/>
  <c r="W204" i="1"/>
  <c r="X204" i="1"/>
  <c r="W208" i="1"/>
  <c r="X208" i="1"/>
  <c r="W212" i="1"/>
  <c r="X212" i="1"/>
  <c r="W216" i="1"/>
  <c r="X216" i="1"/>
  <c r="W220" i="1"/>
  <c r="X220" i="1"/>
  <c r="W224" i="1"/>
  <c r="X224" i="1"/>
  <c r="W228" i="1"/>
  <c r="X228" i="1"/>
  <c r="W232" i="1"/>
  <c r="X232" i="1"/>
  <c r="W236" i="1"/>
  <c r="X236" i="1"/>
  <c r="W240" i="1"/>
  <c r="X240" i="1"/>
  <c r="W244" i="1"/>
  <c r="X244" i="1"/>
  <c r="W248" i="1"/>
  <c r="X248" i="1"/>
  <c r="W252" i="1"/>
  <c r="X252" i="1"/>
  <c r="W256" i="1"/>
  <c r="X256" i="1"/>
  <c r="W260" i="1"/>
  <c r="X260" i="1"/>
  <c r="W264" i="1"/>
  <c r="X264" i="1"/>
  <c r="W268" i="1"/>
  <c r="X268" i="1"/>
  <c r="W272" i="1"/>
  <c r="X272" i="1"/>
  <c r="W276" i="1"/>
  <c r="X276" i="1"/>
  <c r="W280" i="1"/>
  <c r="X280" i="1"/>
  <c r="W284" i="1"/>
  <c r="X284" i="1"/>
  <c r="W288" i="1"/>
  <c r="X288" i="1"/>
  <c r="W292" i="1"/>
  <c r="X292" i="1"/>
  <c r="W296" i="1"/>
  <c r="X296" i="1"/>
  <c r="W300" i="1"/>
  <c r="X300" i="1"/>
  <c r="W170" i="1"/>
  <c r="X170" i="1"/>
  <c r="W124" i="1"/>
  <c r="X124" i="1"/>
  <c r="W18" i="1"/>
  <c r="X18" i="1"/>
  <c r="W58" i="1"/>
  <c r="X58" i="1"/>
  <c r="W111" i="1"/>
  <c r="X111" i="1"/>
  <c r="W151" i="1"/>
  <c r="X151" i="1"/>
  <c r="W61" i="1"/>
  <c r="X61" i="1"/>
  <c r="W6" i="1"/>
  <c r="X6" i="1"/>
  <c r="W8" i="1"/>
  <c r="X8" i="1"/>
  <c r="W138" i="1"/>
  <c r="X138" i="1"/>
  <c r="W154" i="1"/>
  <c r="X154" i="1"/>
  <c r="W186" i="1"/>
  <c r="X186" i="1"/>
  <c r="W21" i="1"/>
  <c r="X21" i="1"/>
  <c r="W23" i="1"/>
  <c r="X23" i="1"/>
  <c r="W142" i="1"/>
  <c r="X142" i="1"/>
  <c r="W130" i="1"/>
  <c r="X130" i="1"/>
  <c r="W96" i="1"/>
  <c r="X96" i="1"/>
  <c r="W155" i="1"/>
  <c r="X155" i="1"/>
  <c r="W63" i="1"/>
  <c r="X63" i="1"/>
  <c r="W122" i="1"/>
  <c r="X122" i="1"/>
  <c r="W87" i="1"/>
  <c r="X87" i="1"/>
  <c r="W118" i="1"/>
  <c r="X118" i="1"/>
  <c r="W164" i="1"/>
  <c r="X164" i="1"/>
  <c r="W73" i="1"/>
  <c r="X73" i="1"/>
  <c r="W94" i="1"/>
  <c r="X94" i="1"/>
  <c r="W75" i="1"/>
  <c r="X75" i="1"/>
  <c r="W108" i="1"/>
  <c r="X108" i="1"/>
  <c r="W145" i="1"/>
  <c r="X145" i="1"/>
  <c r="W177" i="1"/>
  <c r="X177" i="1"/>
  <c r="W64" i="1"/>
  <c r="X64" i="1"/>
  <c r="W99" i="1"/>
  <c r="X99" i="1"/>
  <c r="W52" i="1"/>
  <c r="X52" i="1"/>
  <c r="W69" i="1"/>
  <c r="X69" i="1"/>
  <c r="W197" i="1"/>
  <c r="X197" i="1"/>
  <c r="W205" i="1"/>
  <c r="X205" i="1"/>
  <c r="W213" i="1"/>
  <c r="X213" i="1"/>
  <c r="W221" i="1"/>
  <c r="X221" i="1"/>
  <c r="W229" i="1"/>
  <c r="X229" i="1"/>
  <c r="W237" i="1"/>
  <c r="X237" i="1"/>
  <c r="W245" i="1"/>
  <c r="X245" i="1"/>
  <c r="W253" i="1"/>
  <c r="X253" i="1"/>
  <c r="W261" i="1"/>
  <c r="X261" i="1"/>
  <c r="W269" i="1"/>
  <c r="X269" i="1"/>
  <c r="W277" i="1"/>
  <c r="X277" i="1"/>
  <c r="W285" i="1"/>
  <c r="X285" i="1"/>
  <c r="W293" i="1"/>
  <c r="X293" i="1"/>
  <c r="W301" i="1"/>
  <c r="X301" i="1"/>
  <c r="W273" i="1"/>
  <c r="X273" i="1"/>
  <c r="W304" i="1"/>
  <c r="X304" i="1"/>
  <c r="W139" i="1"/>
  <c r="X139" i="1"/>
  <c r="W80" i="1"/>
  <c r="X80" i="1"/>
  <c r="W152" i="1"/>
  <c r="X152" i="1"/>
  <c r="W20" i="1"/>
  <c r="X20" i="1"/>
  <c r="W14" i="1"/>
  <c r="X14" i="1"/>
  <c r="W47" i="1"/>
  <c r="X47" i="1"/>
  <c r="W202" i="1"/>
  <c r="X202" i="1"/>
  <c r="W210" i="1"/>
  <c r="X210" i="1"/>
  <c r="W258" i="1"/>
  <c r="X258" i="1"/>
  <c r="W274" i="1"/>
  <c r="X274" i="1"/>
  <c r="W290" i="1"/>
  <c r="X290" i="1"/>
  <c r="W158" i="1"/>
  <c r="X158" i="1"/>
  <c r="W55" i="1"/>
  <c r="X55" i="1"/>
  <c r="W57" i="1"/>
  <c r="X57" i="1"/>
  <c r="W171" i="1"/>
  <c r="X171" i="1"/>
  <c r="W119" i="1"/>
  <c r="X119" i="1"/>
  <c r="W88" i="1"/>
  <c r="X88" i="1"/>
  <c r="W121" i="1"/>
  <c r="X121" i="1"/>
  <c r="W136" i="1"/>
  <c r="X136" i="1"/>
  <c r="W168" i="1"/>
  <c r="X168" i="1"/>
  <c r="W107" i="1"/>
  <c r="X107" i="1"/>
  <c r="W13" i="1"/>
  <c r="X13" i="1"/>
  <c r="W93" i="1"/>
  <c r="X93" i="1"/>
  <c r="W114" i="1"/>
  <c r="X114" i="1"/>
  <c r="W149" i="1"/>
  <c r="X149" i="1"/>
  <c r="W181" i="1"/>
  <c r="X181" i="1"/>
  <c r="W70" i="1"/>
  <c r="X70" i="1"/>
  <c r="W101" i="1"/>
  <c r="X101" i="1"/>
  <c r="W110" i="1"/>
  <c r="X110" i="1"/>
  <c r="W106" i="1"/>
  <c r="X106" i="1"/>
  <c r="W198" i="1"/>
  <c r="X198" i="1"/>
  <c r="W206" i="1"/>
  <c r="X206" i="1"/>
  <c r="W214" i="1"/>
  <c r="X214" i="1"/>
  <c r="W222" i="1"/>
  <c r="X222" i="1"/>
  <c r="W230" i="1"/>
  <c r="X230" i="1"/>
  <c r="W238" i="1"/>
  <c r="X238" i="1"/>
  <c r="W246" i="1"/>
  <c r="X246" i="1"/>
  <c r="W254" i="1"/>
  <c r="X254" i="1"/>
  <c r="W262" i="1"/>
  <c r="X262" i="1"/>
  <c r="W270" i="1"/>
  <c r="X270" i="1"/>
  <c r="W278" i="1"/>
  <c r="X278" i="1"/>
  <c r="W286" i="1"/>
  <c r="X286" i="1"/>
  <c r="W294" i="1"/>
  <c r="X294" i="1"/>
  <c r="W302" i="1"/>
  <c r="X302" i="1"/>
  <c r="W225" i="1"/>
  <c r="X225" i="1"/>
  <c r="W241" i="1"/>
  <c r="X241" i="1"/>
  <c r="W265" i="1"/>
  <c r="X265" i="1"/>
  <c r="W289" i="1"/>
  <c r="X289" i="1"/>
  <c r="W7" i="1"/>
  <c r="X7" i="1"/>
  <c r="W24" i="1"/>
  <c r="X24" i="1"/>
  <c r="W187" i="1"/>
  <c r="X187" i="1"/>
  <c r="W33" i="1"/>
  <c r="X33" i="1"/>
  <c r="W37" i="1"/>
  <c r="X37" i="1"/>
  <c r="W117" i="1"/>
  <c r="X117" i="1"/>
  <c r="W165" i="1"/>
  <c r="X165" i="1"/>
  <c r="W34" i="1"/>
  <c r="X34" i="1"/>
  <c r="W218" i="1"/>
  <c r="X218" i="1"/>
  <c r="W234" i="1"/>
  <c r="X234" i="1"/>
  <c r="W250" i="1"/>
  <c r="X250" i="1"/>
  <c r="W282" i="1"/>
  <c r="X282" i="1"/>
  <c r="W11" i="1"/>
  <c r="X11" i="1"/>
  <c r="W174" i="1"/>
  <c r="X174" i="1"/>
  <c r="W16" i="1"/>
  <c r="X16" i="1"/>
  <c r="W113" i="1"/>
  <c r="X113" i="1"/>
  <c r="W183" i="1"/>
  <c r="X183" i="1"/>
  <c r="W82" i="1"/>
  <c r="X82" i="1"/>
  <c r="W31" i="1"/>
  <c r="X31" i="1"/>
  <c r="W48" i="1"/>
  <c r="X48" i="1"/>
  <c r="W148" i="1"/>
  <c r="X148" i="1"/>
  <c r="W180" i="1"/>
  <c r="X180" i="1"/>
  <c r="W129" i="1"/>
  <c r="X129" i="1"/>
  <c r="W35" i="1"/>
  <c r="X35" i="1"/>
  <c r="W115" i="1"/>
  <c r="X115" i="1"/>
  <c r="W132" i="1"/>
  <c r="X132" i="1"/>
  <c r="W161" i="1"/>
  <c r="X161" i="1"/>
  <c r="W103" i="1"/>
  <c r="X103" i="1"/>
  <c r="W59" i="1"/>
  <c r="X59" i="1"/>
  <c r="W28" i="1"/>
  <c r="X28" i="1"/>
  <c r="W45" i="1"/>
  <c r="X45" i="1"/>
  <c r="W193" i="1"/>
  <c r="X193" i="1"/>
  <c r="W201" i="1"/>
  <c r="X201" i="1"/>
  <c r="W209" i="1"/>
  <c r="X209" i="1"/>
  <c r="W217" i="1"/>
  <c r="X217" i="1"/>
  <c r="W233" i="1"/>
  <c r="X233" i="1"/>
  <c r="W249" i="1"/>
  <c r="X249" i="1"/>
  <c r="W257" i="1"/>
  <c r="X257" i="1"/>
  <c r="W281" i="1"/>
  <c r="X281" i="1"/>
  <c r="W297" i="1"/>
  <c r="X297" i="1"/>
  <c r="W190" i="1"/>
  <c r="X190" i="1"/>
  <c r="W54" i="1"/>
  <c r="X54" i="1"/>
  <c r="W184" i="1"/>
  <c r="X184" i="1"/>
  <c r="W133" i="1"/>
  <c r="X133" i="1"/>
  <c r="W77" i="1"/>
  <c r="X77" i="1"/>
  <c r="W194" i="1"/>
  <c r="X194" i="1"/>
  <c r="W226" i="1"/>
  <c r="X226" i="1"/>
  <c r="W242" i="1"/>
  <c r="X242" i="1"/>
  <c r="W266" i="1"/>
  <c r="X266" i="1"/>
  <c r="W298" i="1"/>
  <c r="X298" i="1"/>
  <c r="W306" i="1"/>
  <c r="X306" i="1"/>
  <c r="W307" i="1"/>
  <c r="X307" i="1"/>
  <c r="W308" i="1"/>
  <c r="X308" i="1"/>
  <c r="W309" i="1"/>
  <c r="X309" i="1"/>
  <c r="W310" i="1"/>
  <c r="X310" i="1"/>
  <c r="W311" i="1"/>
  <c r="X311" i="1"/>
  <c r="W312" i="1"/>
  <c r="X312" i="1"/>
  <c r="AC11" i="1"/>
  <c r="AC12" i="1"/>
  <c r="AC5" i="1"/>
</calcChain>
</file>

<file path=xl/sharedStrings.xml><?xml version="1.0" encoding="utf-8"?>
<sst xmlns="http://schemas.openxmlformats.org/spreadsheetml/2006/main" count="65" uniqueCount="59">
  <si>
    <t>Frequency Sweep:</t>
    <phoneticPr fontId="0" type="noConversion"/>
  </si>
  <si>
    <t>Frequency</t>
  </si>
  <si>
    <t>Complex Modulus(G*)</t>
    <phoneticPr fontId="0" type="noConversion"/>
  </si>
  <si>
    <t>Phase Angle</t>
    <phoneticPr fontId="0" type="noConversion"/>
  </si>
  <si>
    <t>Storage Modulus (G')</t>
  </si>
  <si>
    <t>log Frequency</t>
  </si>
  <si>
    <t>log Storage Modulus</t>
  </si>
  <si>
    <t>Slope:</t>
  </si>
  <si>
    <t>Amplitude Sweep:</t>
  </si>
  <si>
    <t>Complex Modulus</t>
  </si>
  <si>
    <t>Shear Stress</t>
  </si>
  <si>
    <t>Strain</t>
  </si>
  <si>
    <t>Time</t>
  </si>
  <si>
    <t>Phase Angle</t>
  </si>
  <si>
    <r>
      <t>|</t>
    </r>
    <r>
      <rPr>
        <i/>
        <sz val="10"/>
        <color indexed="8"/>
        <rFont val="Arial"/>
        <family val="2"/>
      </rPr>
      <t>G*</t>
    </r>
    <r>
      <rPr>
        <sz val="10"/>
        <color indexed="8"/>
        <rFont val="Arial"/>
        <family val="2"/>
      </rPr>
      <t>|</t>
    </r>
    <r>
      <rPr>
        <sz val="10"/>
        <color indexed="8"/>
        <rFont val="Times New Roman"/>
        <family val="1"/>
      </rPr>
      <t>·</t>
    </r>
    <r>
      <rPr>
        <sz val="10"/>
        <color indexed="8"/>
        <rFont val="Arial"/>
        <family val="2"/>
      </rPr>
      <t>sin</t>
    </r>
    <r>
      <rPr>
        <sz val="10"/>
        <color indexed="8"/>
        <rFont val="Times New Roman"/>
        <family val="1"/>
      </rPr>
      <t>δ</t>
    </r>
  </si>
  <si>
    <t>C</t>
  </si>
  <si>
    <t>Damage</t>
  </si>
  <si>
    <t>log(Damage)</t>
  </si>
  <si>
    <t>Fit</t>
  </si>
  <si>
    <t>Squared Error</t>
  </si>
  <si>
    <t>[Hz]</t>
  </si>
  <si>
    <t>[Pa]</t>
  </si>
  <si>
    <t>[°]</t>
  </si>
  <si>
    <t>α:</t>
  </si>
  <si>
    <t>[%]</t>
  </si>
  <si>
    <t>[s]</t>
  </si>
  <si>
    <t>[MPa]</t>
  </si>
  <si>
    <t>Sample:</t>
  </si>
  <si>
    <t>Damage level:</t>
  </si>
  <si>
    <t>Model:</t>
  </si>
  <si>
    <r>
      <t>|</t>
    </r>
    <r>
      <rPr>
        <i/>
        <sz val="10"/>
        <rFont val="Arial"/>
        <family val="2"/>
      </rPr>
      <t>G*</t>
    </r>
    <r>
      <rPr>
        <sz val="10"/>
        <rFont val="Arial"/>
        <family val="2"/>
      </rPr>
      <t xml:space="preserve">|sin </t>
    </r>
    <r>
      <rPr>
        <i/>
        <sz val="10"/>
        <rFont val="Arial"/>
        <family val="2"/>
      </rPr>
      <t>d</t>
    </r>
    <r>
      <rPr>
        <sz val="10"/>
        <rFont val="Arial"/>
        <family val="2"/>
      </rPr>
      <t xml:space="preserve"> = </t>
    </r>
    <r>
      <rPr>
        <i/>
        <sz val="10"/>
        <rFont val="Arial"/>
        <family val="2"/>
      </rPr>
      <t>C</t>
    </r>
    <r>
      <rPr>
        <i/>
        <vertAlign val="subscript"/>
        <sz val="10"/>
        <rFont val="Arial"/>
        <family val="2"/>
      </rPr>
      <t>0</t>
    </r>
    <r>
      <rPr>
        <sz val="10"/>
        <rFont val="Arial"/>
        <family val="2"/>
      </rPr>
      <t xml:space="preserve"> - </t>
    </r>
    <r>
      <rPr>
        <i/>
        <sz val="10"/>
        <rFont val="Arial"/>
        <family val="2"/>
      </rPr>
      <t>C</t>
    </r>
    <r>
      <rPr>
        <i/>
        <vertAlign val="subscript"/>
        <sz val="10"/>
        <rFont val="Arial"/>
        <family val="2"/>
      </rPr>
      <t>1</t>
    </r>
    <r>
      <rPr>
        <sz val="10"/>
        <rFont val="Arial"/>
        <family val="2"/>
      </rPr>
      <t>(</t>
    </r>
    <r>
      <rPr>
        <i/>
        <sz val="10"/>
        <rFont val="Arial"/>
        <family val="2"/>
      </rPr>
      <t>D</t>
    </r>
    <r>
      <rPr>
        <sz val="10"/>
        <rFont val="Arial"/>
        <family val="2"/>
      </rPr>
      <t>)^</t>
    </r>
    <r>
      <rPr>
        <i/>
        <sz val="10"/>
        <rFont val="Arial"/>
        <family val="2"/>
      </rPr>
      <t>C</t>
    </r>
    <r>
      <rPr>
        <i/>
        <vertAlign val="subscript"/>
        <sz val="10"/>
        <rFont val="Arial"/>
        <family val="2"/>
      </rPr>
      <t>2</t>
    </r>
  </si>
  <si>
    <t>Damage Calculation Exponents:</t>
  </si>
  <si>
    <r>
      <t>C</t>
    </r>
    <r>
      <rPr>
        <b/>
        <i/>
        <vertAlign val="subscript"/>
        <sz val="10"/>
        <rFont val="Arial"/>
        <family val="2"/>
      </rPr>
      <t>0</t>
    </r>
  </si>
  <si>
    <r>
      <t>C</t>
    </r>
    <r>
      <rPr>
        <b/>
        <i/>
        <vertAlign val="subscript"/>
        <sz val="10"/>
        <rFont val="Arial"/>
        <family val="2"/>
      </rPr>
      <t>1</t>
    </r>
  </si>
  <si>
    <r>
      <t>C</t>
    </r>
    <r>
      <rPr>
        <b/>
        <i/>
        <vertAlign val="subscript"/>
        <sz val="10"/>
        <rFont val="Arial"/>
        <family val="2"/>
      </rPr>
      <t>2</t>
    </r>
  </si>
  <si>
    <t>Summed Error</t>
  </si>
  <si>
    <r>
      <rPr>
        <sz val="10"/>
        <rFont val="Times New Roman"/>
        <family val="1"/>
      </rPr>
      <t>α</t>
    </r>
    <r>
      <rPr>
        <sz val="10"/>
        <rFont val="Arial"/>
        <family val="2"/>
      </rPr>
      <t>/(1+</t>
    </r>
    <r>
      <rPr>
        <sz val="10"/>
        <rFont val="Times New Roman"/>
        <family val="1"/>
      </rPr>
      <t>α</t>
    </r>
    <r>
      <rPr>
        <sz val="10"/>
        <rFont val="Arial"/>
        <family val="2"/>
      </rPr>
      <t>):</t>
    </r>
  </si>
  <si>
    <r>
      <t>1/(1+</t>
    </r>
    <r>
      <rPr>
        <sz val="10"/>
        <rFont val="Times New Roman"/>
        <family val="1"/>
      </rPr>
      <t>α</t>
    </r>
    <r>
      <rPr>
        <sz val="10"/>
        <rFont val="Arial"/>
        <family val="2"/>
      </rPr>
      <t>):</t>
    </r>
  </si>
  <si>
    <t>α</t>
  </si>
  <si>
    <r>
      <t>D</t>
    </r>
    <r>
      <rPr>
        <b/>
        <i/>
        <vertAlign val="subscript"/>
        <sz val="10"/>
        <rFont val="Arial"/>
        <family val="2"/>
      </rPr>
      <t>f</t>
    </r>
  </si>
  <si>
    <t>k</t>
  </si>
  <si>
    <t>A</t>
  </si>
  <si>
    <t>B</t>
  </si>
  <si>
    <t>Applied Strain [%]</t>
  </si>
  <si>
    <r>
      <t>N</t>
    </r>
    <r>
      <rPr>
        <b/>
        <i/>
        <vertAlign val="subscript"/>
        <sz val="10"/>
        <rFont val="Arial"/>
        <family val="2"/>
      </rPr>
      <t>f</t>
    </r>
  </si>
  <si>
    <r>
      <t>log (-C+C</t>
    </r>
    <r>
      <rPr>
        <vertAlign val="subscript"/>
        <sz val="10"/>
        <rFont val="Arial"/>
        <family val="2"/>
      </rPr>
      <t>0</t>
    </r>
    <r>
      <rPr>
        <sz val="10"/>
        <rFont val="Arial"/>
        <family val="2"/>
      </rPr>
      <t>)</t>
    </r>
  </si>
  <si>
    <r>
      <t>|</t>
    </r>
    <r>
      <rPr>
        <b/>
        <i/>
        <sz val="10"/>
        <color indexed="8"/>
        <rFont val="Arial"/>
        <family val="2"/>
      </rPr>
      <t>G*</t>
    </r>
    <r>
      <rPr>
        <b/>
        <sz val="10"/>
        <rFont val="Arial"/>
        <family val="2"/>
      </rPr>
      <t>|sinδ</t>
    </r>
    <r>
      <rPr>
        <b/>
        <i/>
        <vertAlign val="subscript"/>
        <sz val="10"/>
        <rFont val="Arial"/>
        <family val="2"/>
      </rPr>
      <t>initial</t>
    </r>
  </si>
  <si>
    <t>Torque</t>
  </si>
  <si>
    <t>[mNm]</t>
  </si>
  <si>
    <t xml:space="preserve">Time </t>
  </si>
  <si>
    <t>Deflection Angle</t>
  </si>
  <si>
    <r>
      <t>[</t>
    </r>
    <r>
      <rPr>
        <sz val="11"/>
        <color theme="1"/>
        <rFont val="Calibri"/>
        <family val="2"/>
      </rPr>
      <t>⁰]</t>
    </r>
  </si>
  <si>
    <t>[mm]</t>
  </si>
  <si>
    <t>da/dN</t>
  </si>
  <si>
    <t>[mm/cycle]</t>
  </si>
  <si>
    <t>Crack length at failure [mm]</t>
  </si>
  <si>
    <t>Crack Length (a)</t>
  </si>
  <si>
    <t>Example:</t>
  </si>
  <si>
    <t>[Rad]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</si>
</sst>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
    <numFmt numFmtId="166" formatCode="0.0000"/>
    <numFmt numFmtId="167" formatCode="#,##0.000"/>
    <numFmt numFmtId="168" formatCode="0.000E+00"/>
    <numFmt numFmtId="169" formatCode="#,##0.0"/>
    <numFmt numFmtId="170" formatCode="0.0"/>
  </numFmts>
  <fonts count="19"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sz val="10"/>
      <color indexed="8"/>
      <name val="Arial"/>
      <family val="2"/>
    </font>
    <font>
      <i/>
      <sz val="10"/>
      <color indexed="8"/>
      <name val="Arial"/>
      <family val="2"/>
    </font>
    <font>
      <sz val="10"/>
      <color indexed="8"/>
      <name val="Times New Roman"/>
      <family val="1"/>
    </font>
    <font>
      <vertAlign val="subscript"/>
      <sz val="10"/>
      <name val="Arial"/>
      <family val="2"/>
    </font>
    <font>
      <b/>
      <sz val="10"/>
      <name val="Times New Roman"/>
      <family val="1"/>
    </font>
    <font>
      <b/>
      <sz val="10"/>
      <color indexed="8"/>
      <name val="Arial"/>
      <family val="2"/>
    </font>
    <font>
      <i/>
      <sz val="10"/>
      <name val="Arial"/>
      <family val="2"/>
    </font>
    <font>
      <i/>
      <vertAlign val="subscript"/>
      <sz val="10"/>
      <name val="Arial"/>
      <family val="2"/>
    </font>
    <font>
      <i/>
      <u/>
      <sz val="10"/>
      <name val="Arial"/>
      <family val="2"/>
    </font>
    <font>
      <b/>
      <i/>
      <sz val="10"/>
      <name val="Arial"/>
      <family val="2"/>
    </font>
    <font>
      <b/>
      <i/>
      <vertAlign val="subscript"/>
      <sz val="10"/>
      <name val="Arial"/>
      <family val="2"/>
    </font>
    <font>
      <sz val="10"/>
      <name val="Times New Roman"/>
      <family val="1"/>
    </font>
    <font>
      <b/>
      <i/>
      <sz val="10"/>
      <color indexed="8"/>
      <name val="Arial"/>
      <family val="2"/>
    </font>
    <font>
      <sz val="11"/>
      <color theme="1"/>
      <name val="Calibri"/>
      <family val="2"/>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66"/>
        <bgColor indexed="64"/>
      </patternFill>
    </fill>
  </fills>
  <borders count="29">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thin">
        <color auto="1"/>
      </left>
      <right style="thin">
        <color auto="1"/>
      </right>
      <top style="medium">
        <color auto="1"/>
      </top>
      <bottom style="thin">
        <color auto="1"/>
      </bottom>
      <diagonal/>
    </border>
    <border>
      <left style="thin">
        <color auto="1"/>
      </left>
      <right/>
      <top/>
      <bottom/>
      <diagonal/>
    </border>
    <border>
      <left/>
      <right/>
      <top/>
      <bottom style="medium">
        <color auto="1"/>
      </bottom>
      <diagonal/>
    </border>
    <border>
      <left/>
      <right style="thin">
        <color auto="1"/>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0" borderId="0"/>
    <xf numFmtId="0" fontId="3" fillId="0" borderId="0"/>
  </cellStyleXfs>
  <cellXfs count="104">
    <xf numFmtId="0" fontId="0" fillId="0" borderId="0" xfId="0"/>
    <xf numFmtId="0" fontId="2" fillId="0" borderId="0" xfId="0" applyFont="1"/>
    <xf numFmtId="0" fontId="3" fillId="0" borderId="1" xfId="0" applyFont="1" applyBorder="1"/>
    <xf numFmtId="0" fontId="4" fillId="0" borderId="0" xfId="0" applyFont="1"/>
    <xf numFmtId="0" fontId="2" fillId="0" borderId="2" xfId="0" applyFont="1" applyBorder="1"/>
    <xf numFmtId="164" fontId="4" fillId="2" borderId="3" xfId="0" applyNumberFormat="1" applyFont="1" applyFill="1" applyBorder="1"/>
    <xf numFmtId="165" fontId="2" fillId="0" borderId="0" xfId="0" applyNumberFormat="1" applyFont="1"/>
    <xf numFmtId="0" fontId="4" fillId="0" borderId="1" xfId="0" applyFont="1" applyBorder="1"/>
    <xf numFmtId="0" fontId="4" fillId="0" borderId="4" xfId="0" applyFont="1" applyBorder="1"/>
    <xf numFmtId="0" fontId="3" fillId="0" borderId="5" xfId="0" applyFont="1" applyBorder="1"/>
    <xf numFmtId="0" fontId="5" fillId="0" borderId="1" xfId="1" applyFont="1" applyBorder="1"/>
    <xf numFmtId="0" fontId="3" fillId="0" borderId="6" xfId="0" applyFont="1" applyFill="1" applyBorder="1"/>
    <xf numFmtId="0" fontId="3" fillId="0" borderId="7" xfId="0" applyFont="1" applyBorder="1"/>
    <xf numFmtId="0" fontId="4" fillId="0" borderId="7" xfId="0" applyFont="1" applyBorder="1"/>
    <xf numFmtId="0" fontId="9" fillId="0" borderId="8" xfId="0" applyFont="1" applyBorder="1"/>
    <xf numFmtId="164" fontId="4" fillId="2" borderId="9" xfId="0" applyNumberFormat="1" applyFont="1" applyFill="1" applyBorder="1"/>
    <xf numFmtId="0" fontId="4" fillId="0" borderId="10" xfId="0" applyFont="1" applyBorder="1"/>
    <xf numFmtId="0" fontId="4" fillId="0" borderId="11" xfId="0" applyFont="1" applyBorder="1"/>
    <xf numFmtId="0" fontId="5" fillId="0" borderId="7" xfId="1" applyFont="1" applyBorder="1"/>
    <xf numFmtId="0" fontId="3" fillId="0" borderId="6" xfId="0" applyFont="1" applyBorder="1"/>
    <xf numFmtId="0" fontId="10" fillId="0" borderId="12" xfId="0" applyFont="1" applyFill="1" applyBorder="1"/>
    <xf numFmtId="0" fontId="3" fillId="0" borderId="13" xfId="0" applyFont="1" applyBorder="1" applyAlignment="1">
      <alignment horizontal="center"/>
    </xf>
    <xf numFmtId="0" fontId="2" fillId="0" borderId="15" xfId="0" applyFont="1" applyBorder="1" applyAlignment="1">
      <alignment horizontal="right"/>
    </xf>
    <xf numFmtId="3" fontId="3" fillId="0" borderId="6" xfId="2" applyNumberFormat="1" applyFont="1" applyBorder="1"/>
    <xf numFmtId="11" fontId="4" fillId="0" borderId="6" xfId="0" applyNumberFormat="1" applyFont="1" applyBorder="1"/>
    <xf numFmtId="11" fontId="4" fillId="0" borderId="0" xfId="0" applyNumberFormat="1" applyFont="1"/>
    <xf numFmtId="164" fontId="5" fillId="0" borderId="6" xfId="1" applyNumberFormat="1" applyFont="1" applyBorder="1"/>
    <xf numFmtId="164" fontId="5" fillId="0" borderId="0" xfId="1" applyNumberFormat="1" applyFont="1" applyBorder="1"/>
    <xf numFmtId="11" fontId="4" fillId="3" borderId="4" xfId="0" applyNumberFormat="1" applyFont="1" applyFill="1" applyBorder="1"/>
    <xf numFmtId="11" fontId="4" fillId="3" borderId="5" xfId="0" applyNumberFormat="1" applyFont="1" applyFill="1" applyBorder="1"/>
    <xf numFmtId="0" fontId="2" fillId="0" borderId="16" xfId="0" applyFont="1" applyBorder="1"/>
    <xf numFmtId="0" fontId="3" fillId="0" borderId="17" xfId="0" applyFont="1" applyBorder="1" applyAlignment="1">
      <alignment horizontal="center"/>
    </xf>
    <xf numFmtId="166" fontId="4" fillId="0" borderId="0" xfId="0" applyNumberFormat="1" applyFont="1"/>
    <xf numFmtId="0" fontId="13" fillId="0" borderId="0" xfId="0" applyFont="1"/>
    <xf numFmtId="0" fontId="14" fillId="0" borderId="19" xfId="0" applyFont="1" applyBorder="1"/>
    <xf numFmtId="0" fontId="14" fillId="0" borderId="20" xfId="0" applyFont="1" applyBorder="1"/>
    <xf numFmtId="0" fontId="3" fillId="0" borderId="0" xfId="0" applyFont="1"/>
    <xf numFmtId="164" fontId="4" fillId="0" borderId="0" xfId="0" applyNumberFormat="1" applyFont="1"/>
    <xf numFmtId="164" fontId="3" fillId="0" borderId="8" xfId="0" applyNumberFormat="1" applyFont="1" applyBorder="1"/>
    <xf numFmtId="164" fontId="3" fillId="0" borderId="21" xfId="0" applyNumberFormat="1" applyFont="1" applyBorder="1"/>
    <xf numFmtId="0" fontId="3" fillId="3" borderId="22" xfId="0" applyFont="1" applyFill="1" applyBorder="1"/>
    <xf numFmtId="0" fontId="3" fillId="3" borderId="0" xfId="0" applyFont="1" applyFill="1" applyBorder="1"/>
    <xf numFmtId="3" fontId="4" fillId="0" borderId="0" xfId="0" applyNumberFormat="1" applyFont="1"/>
    <xf numFmtId="0" fontId="9" fillId="0" borderId="2" xfId="0" applyFont="1" applyBorder="1"/>
    <xf numFmtId="0" fontId="2" fillId="0" borderId="23" xfId="0" applyFont="1" applyBorder="1"/>
    <xf numFmtId="11" fontId="14" fillId="0" borderId="23" xfId="0" applyNumberFormat="1" applyFont="1" applyBorder="1"/>
    <xf numFmtId="167" fontId="3" fillId="0" borderId="21" xfId="0" applyNumberFormat="1" applyFont="1" applyBorder="1"/>
    <xf numFmtId="3" fontId="3" fillId="0" borderId="21" xfId="0" applyNumberFormat="1" applyFont="1" applyBorder="1"/>
    <xf numFmtId="0" fontId="14" fillId="0" borderId="2" xfId="0" applyFont="1" applyBorder="1" applyAlignment="1">
      <alignment horizontal="left"/>
    </xf>
    <xf numFmtId="0" fontId="14" fillId="0" borderId="3" xfId="0" applyFont="1" applyBorder="1" applyAlignment="1">
      <alignment horizontal="left"/>
    </xf>
    <xf numFmtId="0" fontId="3" fillId="0" borderId="2" xfId="0" applyFont="1" applyBorder="1"/>
    <xf numFmtId="168" fontId="3" fillId="2" borderId="8" xfId="0" applyNumberFormat="1" applyFont="1" applyFill="1" applyBorder="1"/>
    <xf numFmtId="164" fontId="3" fillId="2" borderId="9" xfId="0" applyNumberFormat="1" applyFont="1" applyFill="1" applyBorder="1"/>
    <xf numFmtId="0" fontId="3" fillId="0" borderId="19" xfId="0" applyFont="1" applyBorder="1"/>
    <xf numFmtId="2" fontId="4" fillId="0" borderId="6" xfId="0" applyNumberFormat="1" applyFont="1" applyBorder="1"/>
    <xf numFmtId="2" fontId="4" fillId="0" borderId="24" xfId="0" applyNumberFormat="1" applyFont="1" applyBorder="1"/>
    <xf numFmtId="0" fontId="4" fillId="3" borderId="25" xfId="0" applyFont="1" applyFill="1" applyBorder="1"/>
    <xf numFmtId="170" fontId="3" fillId="0" borderId="8" xfId="0" applyNumberFormat="1" applyFont="1" applyBorder="1"/>
    <xf numFmtId="169" fontId="4" fillId="0" borderId="6" xfId="0" applyNumberFormat="1" applyFont="1" applyBorder="1"/>
    <xf numFmtId="0" fontId="4" fillId="0" borderId="0" xfId="0" applyFont="1" applyBorder="1"/>
    <xf numFmtId="11" fontId="4" fillId="0" borderId="0" xfId="0" applyNumberFormat="1" applyFont="1" applyBorder="1"/>
    <xf numFmtId="3" fontId="4" fillId="0" borderId="6" xfId="0" applyNumberFormat="1" applyFont="1" applyBorder="1"/>
    <xf numFmtId="0" fontId="0" fillId="4" borderId="0" xfId="0" applyFill="1"/>
    <xf numFmtId="3" fontId="0" fillId="4" borderId="0" xfId="0" applyNumberFormat="1" applyFill="1"/>
    <xf numFmtId="11" fontId="0" fillId="4" borderId="0" xfId="0" applyNumberFormat="1" applyFill="1"/>
    <xf numFmtId="4" fontId="0" fillId="4" borderId="0" xfId="0" applyNumberFormat="1" applyFill="1"/>
    <xf numFmtId="0" fontId="4" fillId="4" borderId="6" xfId="0" applyFont="1" applyFill="1" applyBorder="1"/>
    <xf numFmtId="0" fontId="4" fillId="4" borderId="0" xfId="0" applyFont="1" applyFill="1"/>
    <xf numFmtId="0" fontId="4" fillId="0" borderId="0" xfId="0" applyFont="1" applyFill="1"/>
    <xf numFmtId="0" fontId="3" fillId="0" borderId="26" xfId="0" applyFont="1" applyBorder="1" applyAlignment="1">
      <alignment horizontal="center"/>
    </xf>
    <xf numFmtId="1" fontId="3" fillId="3" borderId="18" xfId="0" applyNumberFormat="1" applyFont="1" applyFill="1" applyBorder="1"/>
    <xf numFmtId="0" fontId="14" fillId="0" borderId="23" xfId="0" applyFont="1" applyBorder="1"/>
    <xf numFmtId="0" fontId="3" fillId="3" borderId="18" xfId="0" applyFont="1" applyFill="1" applyBorder="1"/>
    <xf numFmtId="3" fontId="2" fillId="2" borderId="20" xfId="0" applyNumberFormat="1" applyFont="1" applyFill="1" applyBorder="1"/>
    <xf numFmtId="3" fontId="2" fillId="2" borderId="21" xfId="0" applyNumberFormat="1" applyFont="1" applyFill="1" applyBorder="1"/>
    <xf numFmtId="0" fontId="3" fillId="0" borderId="0" xfId="0" applyFont="1" applyFill="1" applyBorder="1" applyAlignment="1">
      <alignment horizontal="left"/>
    </xf>
    <xf numFmtId="0" fontId="3" fillId="0" borderId="0" xfId="0" applyFont="1" applyFill="1" applyBorder="1"/>
    <xf numFmtId="3" fontId="4" fillId="0" borderId="0" xfId="0" applyNumberFormat="1" applyFont="1" applyBorder="1"/>
    <xf numFmtId="9" fontId="3" fillId="0" borderId="14" xfId="0" applyNumberFormat="1" applyFont="1" applyBorder="1" applyAlignment="1">
      <alignment horizontal="right"/>
    </xf>
    <xf numFmtId="0" fontId="0" fillId="5" borderId="18" xfId="0" applyFill="1" applyBorder="1"/>
    <xf numFmtId="0" fontId="0" fillId="5" borderId="6" xfId="0" applyFill="1" applyBorder="1"/>
    <xf numFmtId="0" fontId="0" fillId="5" borderId="18" xfId="0" applyFill="1" applyBorder="1" applyAlignment="1">
      <alignment horizontal="center"/>
    </xf>
    <xf numFmtId="0" fontId="0" fillId="5" borderId="6" xfId="0" applyFill="1" applyBorder="1" applyAlignment="1">
      <alignment horizontal="center"/>
    </xf>
    <xf numFmtId="0" fontId="0" fillId="5" borderId="11" xfId="0" applyFill="1" applyBorder="1" applyAlignment="1">
      <alignment horizontal="center"/>
    </xf>
    <xf numFmtId="0" fontId="0" fillId="5" borderId="7" xfId="0" applyFill="1" applyBorder="1" applyAlignment="1">
      <alignment horizontal="center"/>
    </xf>
    <xf numFmtId="0" fontId="0" fillId="6" borderId="6" xfId="0" applyFill="1" applyBorder="1" applyAlignment="1">
      <alignment horizontal="center"/>
    </xf>
    <xf numFmtId="0" fontId="0" fillId="6" borderId="6" xfId="0" applyFill="1" applyBorder="1"/>
    <xf numFmtId="0" fontId="0" fillId="6" borderId="7" xfId="0" applyFill="1" applyBorder="1" applyAlignment="1">
      <alignment horizontal="center"/>
    </xf>
    <xf numFmtId="0" fontId="0" fillId="7" borderId="20" xfId="0" applyFill="1" applyBorder="1"/>
    <xf numFmtId="11" fontId="0" fillId="4" borderId="1" xfId="0" applyNumberFormat="1" applyFill="1" applyBorder="1"/>
    <xf numFmtId="11" fontId="0" fillId="4" borderId="6" xfId="0" applyNumberFormat="1" applyFill="1" applyBorder="1"/>
    <xf numFmtId="0" fontId="4" fillId="0" borderId="18" xfId="0" applyFont="1" applyBorder="1"/>
    <xf numFmtId="0" fontId="4" fillId="0" borderId="6" xfId="0" applyFont="1" applyBorder="1"/>
    <xf numFmtId="0" fontId="5" fillId="0" borderId="6" xfId="1" applyFont="1" applyBorder="1"/>
    <xf numFmtId="0" fontId="4" fillId="3" borderId="27" xfId="0" applyFont="1" applyFill="1" applyBorder="1"/>
    <xf numFmtId="164" fontId="4" fillId="3" borderId="4" xfId="0" applyNumberFormat="1" applyFont="1" applyFill="1" applyBorder="1"/>
    <xf numFmtId="0" fontId="4" fillId="3" borderId="28" xfId="0" applyFont="1" applyFill="1" applyBorder="1"/>
    <xf numFmtId="164" fontId="4" fillId="3" borderId="10" xfId="0" applyNumberFormat="1" applyFont="1" applyFill="1" applyBorder="1"/>
    <xf numFmtId="11" fontId="4" fillId="3" borderId="10" xfId="0" applyNumberFormat="1" applyFont="1" applyFill="1" applyBorder="1"/>
    <xf numFmtId="11" fontId="4" fillId="3" borderId="11" xfId="0" applyNumberFormat="1" applyFont="1" applyFill="1" applyBorder="1"/>
    <xf numFmtId="2" fontId="0" fillId="7" borderId="20" xfId="0" applyNumberFormat="1" applyFill="1" applyBorder="1"/>
    <xf numFmtId="11" fontId="0" fillId="0" borderId="1" xfId="0" applyNumberFormat="1" applyFill="1" applyBorder="1"/>
    <xf numFmtId="11" fontId="0" fillId="0" borderId="6" xfId="0" applyNumberFormat="1" applyFill="1" applyBorder="1"/>
    <xf numFmtId="2" fontId="4" fillId="0" borderId="0" xfId="0" applyNumberFormat="1" applyFont="1"/>
  </cellXfs>
  <cellStyles count="3">
    <cellStyle name="Normal" xfId="0" builtinId="0"/>
    <cellStyle name="Normal 8" xfId="1" xr:uid="{00000000-0005-0000-0000-000001000000}"/>
    <cellStyle name="Normal_Template VECD Cyclic Analysis - Amp Sweep - Updated" xfId="2" xr:uid="{00000000-0005-0000-0000-000002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US"/>
              <a:t>Amplitude Sweep</a:t>
            </a:r>
          </a:p>
        </c:rich>
      </c:tx>
      <c:overlay val="0"/>
      <c:spPr>
        <a:noFill/>
        <a:ln w="25400">
          <a:noFill/>
        </a:ln>
      </c:spPr>
    </c:title>
    <c:autoTitleDeleted val="0"/>
    <c:plotArea>
      <c:layout>
        <c:manualLayout>
          <c:layoutTarget val="inner"/>
          <c:xMode val="edge"/>
          <c:yMode val="edge"/>
          <c:x val="0.134823849712156"/>
          <c:y val="0.155058593027984"/>
          <c:w val="0.72848948374761002"/>
          <c:h val="0.61663145710796197"/>
        </c:manualLayout>
      </c:layout>
      <c:scatterChart>
        <c:scatterStyle val="lineMarker"/>
        <c:varyColors val="0"/>
        <c:ser>
          <c:idx val="0"/>
          <c:order val="0"/>
          <c:tx>
            <c:v>1</c:v>
          </c:tx>
          <c:spPr>
            <a:ln>
              <a:solidFill>
                <a:schemeClr val="tx1"/>
              </a:solidFill>
            </a:ln>
          </c:spPr>
          <c:marker>
            <c:symbol val="none"/>
          </c:marker>
          <c:xVal>
            <c:numRef>
              <c:f>VECD!$O$3:$O$312</c:f>
              <c:numCache>
                <c:formatCode>General</c:formatCode>
                <c:ptCount val="310"/>
                <c:pt idx="0">
                  <c:v>7.8609999999999999E-2</c:v>
                </c:pt>
                <c:pt idx="1">
                  <c:v>0.14949999999999999</c:v>
                </c:pt>
                <c:pt idx="2">
                  <c:v>0.23780000000000001</c:v>
                </c:pt>
                <c:pt idx="3">
                  <c:v>0.32379999999999998</c:v>
                </c:pt>
                <c:pt idx="4">
                  <c:v>0.40899999999999997</c:v>
                </c:pt>
                <c:pt idx="5">
                  <c:v>0.49569999999999997</c:v>
                </c:pt>
                <c:pt idx="6">
                  <c:v>0.5847</c:v>
                </c:pt>
                <c:pt idx="7">
                  <c:v>0.67600000000000005</c:v>
                </c:pt>
                <c:pt idx="8">
                  <c:v>0.76910000000000001</c:v>
                </c:pt>
                <c:pt idx="9">
                  <c:v>0.86360000000000003</c:v>
                </c:pt>
                <c:pt idx="10">
                  <c:v>0.95909999999999995</c:v>
                </c:pt>
                <c:pt idx="11">
                  <c:v>1.0549999999999999</c:v>
                </c:pt>
                <c:pt idx="12">
                  <c:v>1.1519999999999999</c:v>
                </c:pt>
                <c:pt idx="13">
                  <c:v>1.2490000000000001</c:v>
                </c:pt>
                <c:pt idx="14">
                  <c:v>1.3460000000000001</c:v>
                </c:pt>
                <c:pt idx="15">
                  <c:v>1.4430000000000001</c:v>
                </c:pt>
                <c:pt idx="16">
                  <c:v>1.54</c:v>
                </c:pt>
                <c:pt idx="17">
                  <c:v>1.6379999999999999</c:v>
                </c:pt>
                <c:pt idx="18">
                  <c:v>1.7350000000000001</c:v>
                </c:pt>
                <c:pt idx="19">
                  <c:v>1.833</c:v>
                </c:pt>
                <c:pt idx="20">
                  <c:v>1.93</c:v>
                </c:pt>
                <c:pt idx="21">
                  <c:v>2.0270000000000001</c:v>
                </c:pt>
                <c:pt idx="22">
                  <c:v>2.125</c:v>
                </c:pt>
                <c:pt idx="23">
                  <c:v>2.2229999999999999</c:v>
                </c:pt>
                <c:pt idx="24">
                  <c:v>2.3199999999999998</c:v>
                </c:pt>
                <c:pt idx="25">
                  <c:v>2.4180000000000001</c:v>
                </c:pt>
                <c:pt idx="26">
                  <c:v>2.5150000000000001</c:v>
                </c:pt>
                <c:pt idx="27">
                  <c:v>2.613</c:v>
                </c:pt>
                <c:pt idx="28">
                  <c:v>2.71</c:v>
                </c:pt>
                <c:pt idx="29">
                  <c:v>2.8079999999999998</c:v>
                </c:pt>
                <c:pt idx="30">
                  <c:v>2.9060000000000001</c:v>
                </c:pt>
                <c:pt idx="31">
                  <c:v>3.0030000000000001</c:v>
                </c:pt>
                <c:pt idx="32">
                  <c:v>3.101</c:v>
                </c:pt>
                <c:pt idx="33">
                  <c:v>3.198</c:v>
                </c:pt>
                <c:pt idx="34">
                  <c:v>3.2959999999999998</c:v>
                </c:pt>
                <c:pt idx="35">
                  <c:v>3.3929999999999998</c:v>
                </c:pt>
                <c:pt idx="36">
                  <c:v>3.4910000000000001</c:v>
                </c:pt>
                <c:pt idx="37">
                  <c:v>3.5880000000000001</c:v>
                </c:pt>
                <c:pt idx="38">
                  <c:v>3.6859999999999999</c:v>
                </c:pt>
                <c:pt idx="39">
                  <c:v>3.7839999999999998</c:v>
                </c:pt>
                <c:pt idx="40">
                  <c:v>3.8809999999999998</c:v>
                </c:pt>
                <c:pt idx="41">
                  <c:v>3.9790000000000001</c:v>
                </c:pt>
                <c:pt idx="42">
                  <c:v>4.0759999999999996</c:v>
                </c:pt>
                <c:pt idx="43">
                  <c:v>4.1740000000000004</c:v>
                </c:pt>
                <c:pt idx="44">
                  <c:v>4.2709999999999999</c:v>
                </c:pt>
                <c:pt idx="45">
                  <c:v>4.3680000000000003</c:v>
                </c:pt>
                <c:pt idx="46">
                  <c:v>4.4660000000000002</c:v>
                </c:pt>
                <c:pt idx="47">
                  <c:v>4.5629999999999997</c:v>
                </c:pt>
                <c:pt idx="48">
                  <c:v>4.6609999999999996</c:v>
                </c:pt>
                <c:pt idx="49">
                  <c:v>4.758</c:v>
                </c:pt>
                <c:pt idx="50">
                  <c:v>4.8559999999999999</c:v>
                </c:pt>
                <c:pt idx="51">
                  <c:v>4.9530000000000003</c:v>
                </c:pt>
                <c:pt idx="52">
                  <c:v>5.05</c:v>
                </c:pt>
                <c:pt idx="53">
                  <c:v>5.1479999999999997</c:v>
                </c:pt>
                <c:pt idx="54">
                  <c:v>5.2450000000000001</c:v>
                </c:pt>
                <c:pt idx="55">
                  <c:v>5.343</c:v>
                </c:pt>
                <c:pt idx="56">
                  <c:v>5.44</c:v>
                </c:pt>
                <c:pt idx="57">
                  <c:v>5.5369999999999999</c:v>
                </c:pt>
                <c:pt idx="58">
                  <c:v>5.6349999999999998</c:v>
                </c:pt>
                <c:pt idx="59">
                  <c:v>5.7320000000000002</c:v>
                </c:pt>
                <c:pt idx="60">
                  <c:v>5.8289999999999997</c:v>
                </c:pt>
                <c:pt idx="61">
                  <c:v>5.9269999999999996</c:v>
                </c:pt>
                <c:pt idx="62">
                  <c:v>6.024</c:v>
                </c:pt>
                <c:pt idx="63">
                  <c:v>6.1210000000000004</c:v>
                </c:pt>
                <c:pt idx="64">
                  <c:v>6.218</c:v>
                </c:pt>
                <c:pt idx="65">
                  <c:v>6.3159999999999998</c:v>
                </c:pt>
                <c:pt idx="66">
                  <c:v>6.4130000000000003</c:v>
                </c:pt>
                <c:pt idx="67">
                  <c:v>6.51</c:v>
                </c:pt>
                <c:pt idx="68">
                  <c:v>6.6070000000000002</c:v>
                </c:pt>
                <c:pt idx="69">
                  <c:v>6.7050000000000001</c:v>
                </c:pt>
                <c:pt idx="70">
                  <c:v>6.8019999999999996</c:v>
                </c:pt>
                <c:pt idx="71">
                  <c:v>6.899</c:v>
                </c:pt>
                <c:pt idx="72">
                  <c:v>6.9960000000000004</c:v>
                </c:pt>
                <c:pt idx="73">
                  <c:v>7.0940000000000003</c:v>
                </c:pt>
                <c:pt idx="74">
                  <c:v>7.1909999999999998</c:v>
                </c:pt>
                <c:pt idx="75">
                  <c:v>7.2880000000000003</c:v>
                </c:pt>
                <c:pt idx="76">
                  <c:v>7.3849999999999998</c:v>
                </c:pt>
                <c:pt idx="77">
                  <c:v>7.4820000000000002</c:v>
                </c:pt>
                <c:pt idx="78">
                  <c:v>7.58</c:v>
                </c:pt>
                <c:pt idx="79">
                  <c:v>7.6769999999999996</c:v>
                </c:pt>
                <c:pt idx="80">
                  <c:v>7.774</c:v>
                </c:pt>
                <c:pt idx="81">
                  <c:v>7.8710000000000004</c:v>
                </c:pt>
                <c:pt idx="82">
                  <c:v>7.968</c:v>
                </c:pt>
                <c:pt idx="83">
                  <c:v>8.0649999999999995</c:v>
                </c:pt>
                <c:pt idx="84">
                  <c:v>8.1620000000000008</c:v>
                </c:pt>
                <c:pt idx="85">
                  <c:v>8.2590000000000003</c:v>
                </c:pt>
                <c:pt idx="86">
                  <c:v>8.3569999999999993</c:v>
                </c:pt>
                <c:pt idx="87">
                  <c:v>8.4540000000000006</c:v>
                </c:pt>
                <c:pt idx="88">
                  <c:v>8.5510000000000002</c:v>
                </c:pt>
                <c:pt idx="89">
                  <c:v>8.6479999999999997</c:v>
                </c:pt>
                <c:pt idx="90">
                  <c:v>8.7449999999999992</c:v>
                </c:pt>
                <c:pt idx="91">
                  <c:v>8.8420000000000005</c:v>
                </c:pt>
                <c:pt idx="92">
                  <c:v>8.9390000000000001</c:v>
                </c:pt>
                <c:pt idx="93">
                  <c:v>9.0359999999999996</c:v>
                </c:pt>
                <c:pt idx="94">
                  <c:v>9.1340000000000003</c:v>
                </c:pt>
                <c:pt idx="95">
                  <c:v>9.2309999999999999</c:v>
                </c:pt>
                <c:pt idx="96">
                  <c:v>9.3279999999999994</c:v>
                </c:pt>
                <c:pt idx="97">
                  <c:v>9.4250000000000007</c:v>
                </c:pt>
                <c:pt idx="98">
                  <c:v>9.5220000000000002</c:v>
                </c:pt>
                <c:pt idx="99">
                  <c:v>9.6189999999999998</c:v>
                </c:pt>
                <c:pt idx="100">
                  <c:v>9.7159999999999993</c:v>
                </c:pt>
                <c:pt idx="101">
                  <c:v>9.8130000000000006</c:v>
                </c:pt>
                <c:pt idx="102">
                  <c:v>9.91</c:v>
                </c:pt>
                <c:pt idx="103">
                  <c:v>10.01</c:v>
                </c:pt>
                <c:pt idx="104">
                  <c:v>10.1</c:v>
                </c:pt>
                <c:pt idx="105">
                  <c:v>10.199999999999999</c:v>
                </c:pt>
                <c:pt idx="106">
                  <c:v>10.3</c:v>
                </c:pt>
                <c:pt idx="107">
                  <c:v>10.4</c:v>
                </c:pt>
                <c:pt idx="108">
                  <c:v>10.49</c:v>
                </c:pt>
                <c:pt idx="109">
                  <c:v>10.59</c:v>
                </c:pt>
                <c:pt idx="110">
                  <c:v>10.69</c:v>
                </c:pt>
                <c:pt idx="111">
                  <c:v>10.78</c:v>
                </c:pt>
                <c:pt idx="112">
                  <c:v>10.88</c:v>
                </c:pt>
                <c:pt idx="113">
                  <c:v>10.98</c:v>
                </c:pt>
                <c:pt idx="114">
                  <c:v>11.08</c:v>
                </c:pt>
                <c:pt idx="115">
                  <c:v>11.17</c:v>
                </c:pt>
                <c:pt idx="116">
                  <c:v>11.27</c:v>
                </c:pt>
                <c:pt idx="117">
                  <c:v>11.37</c:v>
                </c:pt>
                <c:pt idx="118">
                  <c:v>11.46</c:v>
                </c:pt>
                <c:pt idx="119">
                  <c:v>11.56</c:v>
                </c:pt>
                <c:pt idx="120">
                  <c:v>11.66</c:v>
                </c:pt>
                <c:pt idx="121">
                  <c:v>11.75</c:v>
                </c:pt>
                <c:pt idx="122">
                  <c:v>11.85</c:v>
                </c:pt>
                <c:pt idx="123">
                  <c:v>11.95</c:v>
                </c:pt>
                <c:pt idx="124">
                  <c:v>12.05</c:v>
                </c:pt>
                <c:pt idx="125">
                  <c:v>12.14</c:v>
                </c:pt>
                <c:pt idx="126">
                  <c:v>12.24</c:v>
                </c:pt>
                <c:pt idx="127">
                  <c:v>12.34</c:v>
                </c:pt>
                <c:pt idx="128">
                  <c:v>12.43</c:v>
                </c:pt>
                <c:pt idx="129">
                  <c:v>12.53</c:v>
                </c:pt>
                <c:pt idx="130">
                  <c:v>12.63</c:v>
                </c:pt>
                <c:pt idx="131">
                  <c:v>12.73</c:v>
                </c:pt>
                <c:pt idx="132">
                  <c:v>12.82</c:v>
                </c:pt>
                <c:pt idx="133">
                  <c:v>12.92</c:v>
                </c:pt>
                <c:pt idx="134">
                  <c:v>13.02</c:v>
                </c:pt>
                <c:pt idx="135">
                  <c:v>13.11</c:v>
                </c:pt>
                <c:pt idx="136">
                  <c:v>13.21</c:v>
                </c:pt>
                <c:pt idx="137">
                  <c:v>13.31</c:v>
                </c:pt>
                <c:pt idx="138">
                  <c:v>13.4</c:v>
                </c:pt>
                <c:pt idx="139">
                  <c:v>13.5</c:v>
                </c:pt>
                <c:pt idx="140">
                  <c:v>13.6</c:v>
                </c:pt>
                <c:pt idx="141">
                  <c:v>13.7</c:v>
                </c:pt>
                <c:pt idx="142">
                  <c:v>13.79</c:v>
                </c:pt>
                <c:pt idx="143">
                  <c:v>13.89</c:v>
                </c:pt>
                <c:pt idx="144">
                  <c:v>13.99</c:v>
                </c:pt>
                <c:pt idx="145">
                  <c:v>14.08</c:v>
                </c:pt>
                <c:pt idx="146">
                  <c:v>14.18</c:v>
                </c:pt>
                <c:pt idx="147">
                  <c:v>14.28</c:v>
                </c:pt>
                <c:pt idx="148">
                  <c:v>14.38</c:v>
                </c:pt>
                <c:pt idx="149">
                  <c:v>14.47</c:v>
                </c:pt>
                <c:pt idx="150">
                  <c:v>14.57</c:v>
                </c:pt>
                <c:pt idx="151">
                  <c:v>14.67</c:v>
                </c:pt>
                <c:pt idx="152">
                  <c:v>14.76</c:v>
                </c:pt>
                <c:pt idx="153">
                  <c:v>14.86</c:v>
                </c:pt>
                <c:pt idx="154">
                  <c:v>14.96</c:v>
                </c:pt>
                <c:pt idx="155">
                  <c:v>15.05</c:v>
                </c:pt>
                <c:pt idx="156">
                  <c:v>15.15</c:v>
                </c:pt>
                <c:pt idx="157">
                  <c:v>15.25</c:v>
                </c:pt>
                <c:pt idx="158">
                  <c:v>15.35</c:v>
                </c:pt>
                <c:pt idx="159">
                  <c:v>15.44</c:v>
                </c:pt>
                <c:pt idx="160">
                  <c:v>15.54</c:v>
                </c:pt>
                <c:pt idx="161">
                  <c:v>15.64</c:v>
                </c:pt>
                <c:pt idx="162">
                  <c:v>15.74</c:v>
                </c:pt>
                <c:pt idx="163">
                  <c:v>15.83</c:v>
                </c:pt>
                <c:pt idx="164">
                  <c:v>15.93</c:v>
                </c:pt>
                <c:pt idx="165">
                  <c:v>16.03</c:v>
                </c:pt>
                <c:pt idx="166">
                  <c:v>16.12</c:v>
                </c:pt>
                <c:pt idx="167">
                  <c:v>16.22</c:v>
                </c:pt>
                <c:pt idx="168">
                  <c:v>16.32</c:v>
                </c:pt>
                <c:pt idx="169">
                  <c:v>16.420000000000002</c:v>
                </c:pt>
                <c:pt idx="170">
                  <c:v>16.510000000000002</c:v>
                </c:pt>
                <c:pt idx="171">
                  <c:v>16.61</c:v>
                </c:pt>
                <c:pt idx="172">
                  <c:v>16.71</c:v>
                </c:pt>
                <c:pt idx="173">
                  <c:v>16.8</c:v>
                </c:pt>
                <c:pt idx="174">
                  <c:v>16.899999999999999</c:v>
                </c:pt>
                <c:pt idx="175">
                  <c:v>17</c:v>
                </c:pt>
                <c:pt idx="176">
                  <c:v>17.100000000000001</c:v>
                </c:pt>
                <c:pt idx="177">
                  <c:v>17.190000000000001</c:v>
                </c:pt>
                <c:pt idx="178">
                  <c:v>17.29</c:v>
                </c:pt>
                <c:pt idx="179">
                  <c:v>17.39</c:v>
                </c:pt>
                <c:pt idx="180">
                  <c:v>17.489999999999998</c:v>
                </c:pt>
                <c:pt idx="181">
                  <c:v>17.579999999999998</c:v>
                </c:pt>
                <c:pt idx="182">
                  <c:v>17.68</c:v>
                </c:pt>
                <c:pt idx="183">
                  <c:v>17.78</c:v>
                </c:pt>
                <c:pt idx="184">
                  <c:v>17.87</c:v>
                </c:pt>
                <c:pt idx="185">
                  <c:v>17.97</c:v>
                </c:pt>
                <c:pt idx="186">
                  <c:v>18.07</c:v>
                </c:pt>
                <c:pt idx="187">
                  <c:v>18.170000000000002</c:v>
                </c:pt>
                <c:pt idx="188">
                  <c:v>18.260000000000002</c:v>
                </c:pt>
                <c:pt idx="189">
                  <c:v>18.36</c:v>
                </c:pt>
                <c:pt idx="190">
                  <c:v>18.46</c:v>
                </c:pt>
                <c:pt idx="191">
                  <c:v>18.55</c:v>
                </c:pt>
                <c:pt idx="192">
                  <c:v>18.649999999999999</c:v>
                </c:pt>
                <c:pt idx="193">
                  <c:v>18.75</c:v>
                </c:pt>
                <c:pt idx="194">
                  <c:v>18.850000000000001</c:v>
                </c:pt>
                <c:pt idx="195">
                  <c:v>18.940000000000001</c:v>
                </c:pt>
                <c:pt idx="196">
                  <c:v>19.04</c:v>
                </c:pt>
                <c:pt idx="197">
                  <c:v>19.14</c:v>
                </c:pt>
                <c:pt idx="198">
                  <c:v>19.239999999999998</c:v>
                </c:pt>
                <c:pt idx="199">
                  <c:v>19.329999999999998</c:v>
                </c:pt>
                <c:pt idx="200">
                  <c:v>19.43</c:v>
                </c:pt>
                <c:pt idx="201">
                  <c:v>19.53</c:v>
                </c:pt>
                <c:pt idx="202">
                  <c:v>19.62</c:v>
                </c:pt>
                <c:pt idx="203">
                  <c:v>19.72</c:v>
                </c:pt>
                <c:pt idx="204">
                  <c:v>19.82</c:v>
                </c:pt>
                <c:pt idx="205">
                  <c:v>19.920000000000002</c:v>
                </c:pt>
                <c:pt idx="206">
                  <c:v>20.010000000000002</c:v>
                </c:pt>
                <c:pt idx="207">
                  <c:v>20.11</c:v>
                </c:pt>
                <c:pt idx="208">
                  <c:v>20.21</c:v>
                </c:pt>
                <c:pt idx="209">
                  <c:v>20.309999999999999</c:v>
                </c:pt>
                <c:pt idx="210">
                  <c:v>20.399999999999999</c:v>
                </c:pt>
                <c:pt idx="211">
                  <c:v>20.5</c:v>
                </c:pt>
                <c:pt idx="212">
                  <c:v>20.6</c:v>
                </c:pt>
                <c:pt idx="213">
                  <c:v>20.7</c:v>
                </c:pt>
                <c:pt idx="214">
                  <c:v>20.79</c:v>
                </c:pt>
                <c:pt idx="215">
                  <c:v>20.89</c:v>
                </c:pt>
                <c:pt idx="216">
                  <c:v>20.99</c:v>
                </c:pt>
                <c:pt idx="217">
                  <c:v>21.09</c:v>
                </c:pt>
                <c:pt idx="218">
                  <c:v>21.18</c:v>
                </c:pt>
                <c:pt idx="219">
                  <c:v>21.28</c:v>
                </c:pt>
                <c:pt idx="220">
                  <c:v>21.38</c:v>
                </c:pt>
                <c:pt idx="221">
                  <c:v>21.48</c:v>
                </c:pt>
                <c:pt idx="222">
                  <c:v>21.57</c:v>
                </c:pt>
                <c:pt idx="223">
                  <c:v>21.67</c:v>
                </c:pt>
                <c:pt idx="224">
                  <c:v>21.77</c:v>
                </c:pt>
                <c:pt idx="225">
                  <c:v>21.87</c:v>
                </c:pt>
                <c:pt idx="226">
                  <c:v>21.97</c:v>
                </c:pt>
                <c:pt idx="227">
                  <c:v>22.06</c:v>
                </c:pt>
                <c:pt idx="228">
                  <c:v>22.16</c:v>
                </c:pt>
                <c:pt idx="229">
                  <c:v>22.26</c:v>
                </c:pt>
                <c:pt idx="230">
                  <c:v>22.36</c:v>
                </c:pt>
                <c:pt idx="231">
                  <c:v>22.46</c:v>
                </c:pt>
                <c:pt idx="232">
                  <c:v>22.56</c:v>
                </c:pt>
                <c:pt idx="233">
                  <c:v>22.65</c:v>
                </c:pt>
                <c:pt idx="234">
                  <c:v>22.75</c:v>
                </c:pt>
                <c:pt idx="235">
                  <c:v>22.85</c:v>
                </c:pt>
                <c:pt idx="236">
                  <c:v>22.95</c:v>
                </c:pt>
                <c:pt idx="237">
                  <c:v>23.04</c:v>
                </c:pt>
                <c:pt idx="238">
                  <c:v>23.14</c:v>
                </c:pt>
                <c:pt idx="239">
                  <c:v>23.24</c:v>
                </c:pt>
                <c:pt idx="240">
                  <c:v>23.34</c:v>
                </c:pt>
                <c:pt idx="241">
                  <c:v>23.44</c:v>
                </c:pt>
                <c:pt idx="242">
                  <c:v>23.54</c:v>
                </c:pt>
                <c:pt idx="243">
                  <c:v>23.63</c:v>
                </c:pt>
                <c:pt idx="244">
                  <c:v>23.73</c:v>
                </c:pt>
                <c:pt idx="245">
                  <c:v>23.83</c:v>
                </c:pt>
                <c:pt idx="246">
                  <c:v>23.93</c:v>
                </c:pt>
                <c:pt idx="247">
                  <c:v>24.03</c:v>
                </c:pt>
                <c:pt idx="248">
                  <c:v>24.13</c:v>
                </c:pt>
                <c:pt idx="249">
                  <c:v>24.23</c:v>
                </c:pt>
                <c:pt idx="250">
                  <c:v>24.33</c:v>
                </c:pt>
                <c:pt idx="251">
                  <c:v>24.43</c:v>
                </c:pt>
                <c:pt idx="252">
                  <c:v>24.53</c:v>
                </c:pt>
                <c:pt idx="253">
                  <c:v>24.63</c:v>
                </c:pt>
                <c:pt idx="254">
                  <c:v>24.73</c:v>
                </c:pt>
                <c:pt idx="255">
                  <c:v>24.83</c:v>
                </c:pt>
                <c:pt idx="256">
                  <c:v>24.93</c:v>
                </c:pt>
                <c:pt idx="257">
                  <c:v>25.03</c:v>
                </c:pt>
                <c:pt idx="258">
                  <c:v>25.13</c:v>
                </c:pt>
                <c:pt idx="259">
                  <c:v>25.23</c:v>
                </c:pt>
                <c:pt idx="260">
                  <c:v>25.33</c:v>
                </c:pt>
                <c:pt idx="261">
                  <c:v>25.43</c:v>
                </c:pt>
                <c:pt idx="262">
                  <c:v>25.53</c:v>
                </c:pt>
                <c:pt idx="263">
                  <c:v>25.63</c:v>
                </c:pt>
                <c:pt idx="264">
                  <c:v>25.73</c:v>
                </c:pt>
                <c:pt idx="265">
                  <c:v>25.83</c:v>
                </c:pt>
                <c:pt idx="266">
                  <c:v>25.93</c:v>
                </c:pt>
                <c:pt idx="267">
                  <c:v>26.03</c:v>
                </c:pt>
                <c:pt idx="268">
                  <c:v>26.13</c:v>
                </c:pt>
                <c:pt idx="269">
                  <c:v>26.24</c:v>
                </c:pt>
                <c:pt idx="270">
                  <c:v>26.34</c:v>
                </c:pt>
                <c:pt idx="271">
                  <c:v>26.44</c:v>
                </c:pt>
                <c:pt idx="272">
                  <c:v>26.54</c:v>
                </c:pt>
                <c:pt idx="273">
                  <c:v>26.64</c:v>
                </c:pt>
                <c:pt idx="274">
                  <c:v>26.74</c:v>
                </c:pt>
                <c:pt idx="275">
                  <c:v>26.84</c:v>
                </c:pt>
                <c:pt idx="276">
                  <c:v>26.94</c:v>
                </c:pt>
                <c:pt idx="277">
                  <c:v>27.05</c:v>
                </c:pt>
                <c:pt idx="278">
                  <c:v>27.15</c:v>
                </c:pt>
                <c:pt idx="279">
                  <c:v>27.24</c:v>
                </c:pt>
                <c:pt idx="280">
                  <c:v>27.33</c:v>
                </c:pt>
                <c:pt idx="281">
                  <c:v>27.43</c:v>
                </c:pt>
                <c:pt idx="282">
                  <c:v>27.53</c:v>
                </c:pt>
                <c:pt idx="283">
                  <c:v>27.63</c:v>
                </c:pt>
                <c:pt idx="284">
                  <c:v>27.73</c:v>
                </c:pt>
                <c:pt idx="285">
                  <c:v>27.83</c:v>
                </c:pt>
                <c:pt idx="286">
                  <c:v>27.93</c:v>
                </c:pt>
                <c:pt idx="287">
                  <c:v>28.03</c:v>
                </c:pt>
                <c:pt idx="288">
                  <c:v>28.13</c:v>
                </c:pt>
                <c:pt idx="289">
                  <c:v>28.22</c:v>
                </c:pt>
                <c:pt idx="290">
                  <c:v>28.32</c:v>
                </c:pt>
                <c:pt idx="291">
                  <c:v>28.42</c:v>
                </c:pt>
                <c:pt idx="292">
                  <c:v>28.53</c:v>
                </c:pt>
                <c:pt idx="293">
                  <c:v>28.63</c:v>
                </c:pt>
                <c:pt idx="294">
                  <c:v>28.73</c:v>
                </c:pt>
                <c:pt idx="295">
                  <c:v>28.83</c:v>
                </c:pt>
                <c:pt idx="296">
                  <c:v>28.93</c:v>
                </c:pt>
                <c:pt idx="297">
                  <c:v>29.03</c:v>
                </c:pt>
                <c:pt idx="298">
                  <c:v>29.13</c:v>
                </c:pt>
                <c:pt idx="299">
                  <c:v>29.23</c:v>
                </c:pt>
                <c:pt idx="300">
                  <c:v>29.33</c:v>
                </c:pt>
                <c:pt idx="301">
                  <c:v>29.43</c:v>
                </c:pt>
                <c:pt idx="302">
                  <c:v>29.54</c:v>
                </c:pt>
                <c:pt idx="303">
                  <c:v>29.64</c:v>
                </c:pt>
                <c:pt idx="304">
                  <c:v>29.74</c:v>
                </c:pt>
                <c:pt idx="305">
                  <c:v>29.84</c:v>
                </c:pt>
                <c:pt idx="306">
                  <c:v>29.94</c:v>
                </c:pt>
                <c:pt idx="307">
                  <c:v>30.04</c:v>
                </c:pt>
                <c:pt idx="308">
                  <c:v>30.14</c:v>
                </c:pt>
                <c:pt idx="309">
                  <c:v>30.24</c:v>
                </c:pt>
              </c:numCache>
            </c:numRef>
          </c:xVal>
          <c:yVal>
            <c:numRef>
              <c:f>VECD!$N$3:$N$312</c:f>
              <c:numCache>
                <c:formatCode>#,##0</c:formatCode>
                <c:ptCount val="310"/>
                <c:pt idx="0">
                  <c:v>5335</c:v>
                </c:pt>
                <c:pt idx="1">
                  <c:v>5535</c:v>
                </c:pt>
                <c:pt idx="2">
                  <c:v>9017</c:v>
                </c:pt>
                <c:pt idx="3">
                  <c:v>12380</c:v>
                </c:pt>
                <c:pt idx="4">
                  <c:v>15650</c:v>
                </c:pt>
                <c:pt idx="5">
                  <c:v>18960</c:v>
                </c:pt>
                <c:pt idx="6">
                  <c:v>22340</c:v>
                </c:pt>
                <c:pt idx="7">
                  <c:v>25790</c:v>
                </c:pt>
                <c:pt idx="8">
                  <c:v>29290</c:v>
                </c:pt>
                <c:pt idx="9">
                  <c:v>32820</c:v>
                </c:pt>
                <c:pt idx="10">
                  <c:v>36370</c:v>
                </c:pt>
                <c:pt idx="11">
                  <c:v>39910</c:v>
                </c:pt>
                <c:pt idx="12">
                  <c:v>43430</c:v>
                </c:pt>
                <c:pt idx="13">
                  <c:v>46940</c:v>
                </c:pt>
                <c:pt idx="14">
                  <c:v>50410</c:v>
                </c:pt>
                <c:pt idx="15">
                  <c:v>53850</c:v>
                </c:pt>
                <c:pt idx="16">
                  <c:v>57260</c:v>
                </c:pt>
                <c:pt idx="17">
                  <c:v>60630</c:v>
                </c:pt>
                <c:pt idx="18">
                  <c:v>63950</c:v>
                </c:pt>
                <c:pt idx="19">
                  <c:v>67230</c:v>
                </c:pt>
                <c:pt idx="20">
                  <c:v>70470</c:v>
                </c:pt>
                <c:pt idx="21">
                  <c:v>73650</c:v>
                </c:pt>
                <c:pt idx="22">
                  <c:v>76790</c:v>
                </c:pt>
                <c:pt idx="23">
                  <c:v>79880</c:v>
                </c:pt>
                <c:pt idx="24">
                  <c:v>82920</c:v>
                </c:pt>
                <c:pt idx="25">
                  <c:v>85910</c:v>
                </c:pt>
                <c:pt idx="26">
                  <c:v>88850</c:v>
                </c:pt>
                <c:pt idx="27">
                  <c:v>91740</c:v>
                </c:pt>
                <c:pt idx="28">
                  <c:v>94580</c:v>
                </c:pt>
                <c:pt idx="29">
                  <c:v>97360</c:v>
                </c:pt>
                <c:pt idx="30">
                  <c:v>100100</c:v>
                </c:pt>
                <c:pt idx="31">
                  <c:v>102800</c:v>
                </c:pt>
                <c:pt idx="32">
                  <c:v>105400</c:v>
                </c:pt>
                <c:pt idx="33">
                  <c:v>108000</c:v>
                </c:pt>
                <c:pt idx="34">
                  <c:v>110500</c:v>
                </c:pt>
                <c:pt idx="35">
                  <c:v>113000</c:v>
                </c:pt>
                <c:pt idx="36">
                  <c:v>115500</c:v>
                </c:pt>
                <c:pt idx="37">
                  <c:v>117900</c:v>
                </c:pt>
                <c:pt idx="38">
                  <c:v>120200</c:v>
                </c:pt>
                <c:pt idx="39">
                  <c:v>122500</c:v>
                </c:pt>
                <c:pt idx="40">
                  <c:v>124800</c:v>
                </c:pt>
                <c:pt idx="41">
                  <c:v>127000</c:v>
                </c:pt>
                <c:pt idx="42">
                  <c:v>129200</c:v>
                </c:pt>
                <c:pt idx="43">
                  <c:v>131300</c:v>
                </c:pt>
                <c:pt idx="44">
                  <c:v>133400</c:v>
                </c:pt>
                <c:pt idx="45">
                  <c:v>135500</c:v>
                </c:pt>
                <c:pt idx="46">
                  <c:v>137500</c:v>
                </c:pt>
                <c:pt idx="47">
                  <c:v>139400</c:v>
                </c:pt>
                <c:pt idx="48">
                  <c:v>141400</c:v>
                </c:pt>
                <c:pt idx="49">
                  <c:v>143300</c:v>
                </c:pt>
                <c:pt idx="50">
                  <c:v>145100</c:v>
                </c:pt>
                <c:pt idx="51">
                  <c:v>147000</c:v>
                </c:pt>
                <c:pt idx="52">
                  <c:v>148800</c:v>
                </c:pt>
                <c:pt idx="53">
                  <c:v>150500</c:v>
                </c:pt>
                <c:pt idx="54">
                  <c:v>152300</c:v>
                </c:pt>
                <c:pt idx="55">
                  <c:v>154000</c:v>
                </c:pt>
                <c:pt idx="56">
                  <c:v>155600</c:v>
                </c:pt>
                <c:pt idx="57">
                  <c:v>157300</c:v>
                </c:pt>
                <c:pt idx="58">
                  <c:v>158900</c:v>
                </c:pt>
                <c:pt idx="59">
                  <c:v>160500</c:v>
                </c:pt>
                <c:pt idx="60">
                  <c:v>162000</c:v>
                </c:pt>
                <c:pt idx="61">
                  <c:v>163500</c:v>
                </c:pt>
                <c:pt idx="62">
                  <c:v>165000</c:v>
                </c:pt>
                <c:pt idx="63">
                  <c:v>166500</c:v>
                </c:pt>
                <c:pt idx="64">
                  <c:v>167900</c:v>
                </c:pt>
                <c:pt idx="65">
                  <c:v>169400</c:v>
                </c:pt>
                <c:pt idx="66">
                  <c:v>170800</c:v>
                </c:pt>
                <c:pt idx="67">
                  <c:v>172100</c:v>
                </c:pt>
                <c:pt idx="68">
                  <c:v>173500</c:v>
                </c:pt>
                <c:pt idx="69">
                  <c:v>174800</c:v>
                </c:pt>
                <c:pt idx="70">
                  <c:v>176100</c:v>
                </c:pt>
                <c:pt idx="71">
                  <c:v>177400</c:v>
                </c:pt>
                <c:pt idx="72">
                  <c:v>178700</c:v>
                </c:pt>
                <c:pt idx="73">
                  <c:v>179900</c:v>
                </c:pt>
                <c:pt idx="74">
                  <c:v>181200</c:v>
                </c:pt>
                <c:pt idx="75">
                  <c:v>182400</c:v>
                </c:pt>
                <c:pt idx="76">
                  <c:v>183500</c:v>
                </c:pt>
                <c:pt idx="77">
                  <c:v>184700</c:v>
                </c:pt>
                <c:pt idx="78">
                  <c:v>185900</c:v>
                </c:pt>
                <c:pt idx="79">
                  <c:v>187000</c:v>
                </c:pt>
                <c:pt idx="80">
                  <c:v>188100</c:v>
                </c:pt>
                <c:pt idx="81">
                  <c:v>189200</c:v>
                </c:pt>
                <c:pt idx="82">
                  <c:v>190300</c:v>
                </c:pt>
                <c:pt idx="83">
                  <c:v>191300</c:v>
                </c:pt>
                <c:pt idx="84">
                  <c:v>192400</c:v>
                </c:pt>
                <c:pt idx="85">
                  <c:v>193400</c:v>
                </c:pt>
                <c:pt idx="86">
                  <c:v>194500</c:v>
                </c:pt>
                <c:pt idx="87">
                  <c:v>195500</c:v>
                </c:pt>
                <c:pt idx="88">
                  <c:v>196400</c:v>
                </c:pt>
                <c:pt idx="89">
                  <c:v>197400</c:v>
                </c:pt>
                <c:pt idx="90">
                  <c:v>198400</c:v>
                </c:pt>
                <c:pt idx="91">
                  <c:v>199300</c:v>
                </c:pt>
                <c:pt idx="92">
                  <c:v>200300</c:v>
                </c:pt>
                <c:pt idx="93">
                  <c:v>201200</c:v>
                </c:pt>
                <c:pt idx="94">
                  <c:v>202100</c:v>
                </c:pt>
                <c:pt idx="95">
                  <c:v>203000</c:v>
                </c:pt>
                <c:pt idx="96">
                  <c:v>203900</c:v>
                </c:pt>
                <c:pt idx="97">
                  <c:v>204700</c:v>
                </c:pt>
                <c:pt idx="98">
                  <c:v>205600</c:v>
                </c:pt>
                <c:pt idx="99">
                  <c:v>206400</c:v>
                </c:pt>
                <c:pt idx="100">
                  <c:v>207300</c:v>
                </c:pt>
                <c:pt idx="101">
                  <c:v>208100</c:v>
                </c:pt>
                <c:pt idx="102">
                  <c:v>208900</c:v>
                </c:pt>
                <c:pt idx="103">
                  <c:v>209700</c:v>
                </c:pt>
                <c:pt idx="104">
                  <c:v>210500</c:v>
                </c:pt>
                <c:pt idx="105">
                  <c:v>211300</c:v>
                </c:pt>
                <c:pt idx="106">
                  <c:v>212100</c:v>
                </c:pt>
                <c:pt idx="107">
                  <c:v>212800</c:v>
                </c:pt>
                <c:pt idx="108">
                  <c:v>213600</c:v>
                </c:pt>
                <c:pt idx="109">
                  <c:v>214300</c:v>
                </c:pt>
                <c:pt idx="110">
                  <c:v>215000</c:v>
                </c:pt>
                <c:pt idx="111">
                  <c:v>215700</c:v>
                </c:pt>
                <c:pt idx="112">
                  <c:v>216500</c:v>
                </c:pt>
                <c:pt idx="113">
                  <c:v>217200</c:v>
                </c:pt>
                <c:pt idx="114">
                  <c:v>217800</c:v>
                </c:pt>
                <c:pt idx="115">
                  <c:v>218500</c:v>
                </c:pt>
                <c:pt idx="116">
                  <c:v>219200</c:v>
                </c:pt>
                <c:pt idx="117">
                  <c:v>219900</c:v>
                </c:pt>
                <c:pt idx="118">
                  <c:v>220500</c:v>
                </c:pt>
                <c:pt idx="119">
                  <c:v>221200</c:v>
                </c:pt>
                <c:pt idx="120">
                  <c:v>221800</c:v>
                </c:pt>
                <c:pt idx="121">
                  <c:v>222400</c:v>
                </c:pt>
                <c:pt idx="122">
                  <c:v>223100</c:v>
                </c:pt>
                <c:pt idx="123">
                  <c:v>223700</c:v>
                </c:pt>
                <c:pt idx="124">
                  <c:v>224300</c:v>
                </c:pt>
                <c:pt idx="125">
                  <c:v>224900</c:v>
                </c:pt>
                <c:pt idx="126">
                  <c:v>225500</c:v>
                </c:pt>
                <c:pt idx="127">
                  <c:v>226000</c:v>
                </c:pt>
                <c:pt idx="128">
                  <c:v>226600</c:v>
                </c:pt>
                <c:pt idx="129">
                  <c:v>227200</c:v>
                </c:pt>
                <c:pt idx="130">
                  <c:v>227700</c:v>
                </c:pt>
                <c:pt idx="131">
                  <c:v>228300</c:v>
                </c:pt>
                <c:pt idx="132">
                  <c:v>228800</c:v>
                </c:pt>
                <c:pt idx="133">
                  <c:v>229400</c:v>
                </c:pt>
                <c:pt idx="134">
                  <c:v>229900</c:v>
                </c:pt>
                <c:pt idx="135">
                  <c:v>230400</c:v>
                </c:pt>
                <c:pt idx="136">
                  <c:v>230900</c:v>
                </c:pt>
                <c:pt idx="137">
                  <c:v>231400</c:v>
                </c:pt>
                <c:pt idx="138">
                  <c:v>231900</c:v>
                </c:pt>
                <c:pt idx="139">
                  <c:v>232400</c:v>
                </c:pt>
                <c:pt idx="140">
                  <c:v>232900</c:v>
                </c:pt>
                <c:pt idx="141">
                  <c:v>233400</c:v>
                </c:pt>
                <c:pt idx="142">
                  <c:v>233900</c:v>
                </c:pt>
                <c:pt idx="143">
                  <c:v>234300</c:v>
                </c:pt>
                <c:pt idx="144">
                  <c:v>234800</c:v>
                </c:pt>
                <c:pt idx="145">
                  <c:v>235300</c:v>
                </c:pt>
                <c:pt idx="146">
                  <c:v>235700</c:v>
                </c:pt>
                <c:pt idx="147">
                  <c:v>236100</c:v>
                </c:pt>
                <c:pt idx="148">
                  <c:v>236600</c:v>
                </c:pt>
                <c:pt idx="149">
                  <c:v>237000</c:v>
                </c:pt>
                <c:pt idx="150">
                  <c:v>237400</c:v>
                </c:pt>
                <c:pt idx="151">
                  <c:v>237800</c:v>
                </c:pt>
                <c:pt idx="152">
                  <c:v>238200</c:v>
                </c:pt>
                <c:pt idx="153">
                  <c:v>238600</c:v>
                </c:pt>
                <c:pt idx="154">
                  <c:v>239000</c:v>
                </c:pt>
                <c:pt idx="155">
                  <c:v>239400</c:v>
                </c:pt>
                <c:pt idx="156">
                  <c:v>239800</c:v>
                </c:pt>
                <c:pt idx="157">
                  <c:v>240100</c:v>
                </c:pt>
                <c:pt idx="158">
                  <c:v>240500</c:v>
                </c:pt>
                <c:pt idx="159">
                  <c:v>240900</c:v>
                </c:pt>
                <c:pt idx="160">
                  <c:v>241200</c:v>
                </c:pt>
                <c:pt idx="161">
                  <c:v>241500</c:v>
                </c:pt>
                <c:pt idx="162">
                  <c:v>241900</c:v>
                </c:pt>
                <c:pt idx="163">
                  <c:v>242200</c:v>
                </c:pt>
                <c:pt idx="164">
                  <c:v>242500</c:v>
                </c:pt>
                <c:pt idx="165">
                  <c:v>242800</c:v>
                </c:pt>
                <c:pt idx="166">
                  <c:v>243200</c:v>
                </c:pt>
                <c:pt idx="167">
                  <c:v>243500</c:v>
                </c:pt>
                <c:pt idx="168">
                  <c:v>243800</c:v>
                </c:pt>
                <c:pt idx="169">
                  <c:v>244100</c:v>
                </c:pt>
                <c:pt idx="170">
                  <c:v>244300</c:v>
                </c:pt>
                <c:pt idx="171">
                  <c:v>244600</c:v>
                </c:pt>
                <c:pt idx="172">
                  <c:v>244900</c:v>
                </c:pt>
                <c:pt idx="173">
                  <c:v>245100</c:v>
                </c:pt>
                <c:pt idx="174">
                  <c:v>245300</c:v>
                </c:pt>
                <c:pt idx="175">
                  <c:v>245600</c:v>
                </c:pt>
                <c:pt idx="176">
                  <c:v>245800</c:v>
                </c:pt>
                <c:pt idx="177">
                  <c:v>246000</c:v>
                </c:pt>
                <c:pt idx="178">
                  <c:v>246200</c:v>
                </c:pt>
                <c:pt idx="179">
                  <c:v>246400</c:v>
                </c:pt>
                <c:pt idx="180">
                  <c:v>246600</c:v>
                </c:pt>
                <c:pt idx="181">
                  <c:v>246800</c:v>
                </c:pt>
                <c:pt idx="182">
                  <c:v>246900</c:v>
                </c:pt>
                <c:pt idx="183">
                  <c:v>247100</c:v>
                </c:pt>
                <c:pt idx="184">
                  <c:v>247300</c:v>
                </c:pt>
                <c:pt idx="185">
                  <c:v>247400</c:v>
                </c:pt>
                <c:pt idx="186">
                  <c:v>247600</c:v>
                </c:pt>
                <c:pt idx="187">
                  <c:v>247700</c:v>
                </c:pt>
                <c:pt idx="188">
                  <c:v>247800</c:v>
                </c:pt>
                <c:pt idx="189">
                  <c:v>248000</c:v>
                </c:pt>
                <c:pt idx="190">
                  <c:v>248100</c:v>
                </c:pt>
                <c:pt idx="191">
                  <c:v>248200</c:v>
                </c:pt>
                <c:pt idx="192">
                  <c:v>248300</c:v>
                </c:pt>
                <c:pt idx="193">
                  <c:v>248500</c:v>
                </c:pt>
                <c:pt idx="194">
                  <c:v>248600</c:v>
                </c:pt>
                <c:pt idx="195">
                  <c:v>248700</c:v>
                </c:pt>
                <c:pt idx="196">
                  <c:v>248800</c:v>
                </c:pt>
                <c:pt idx="197">
                  <c:v>248900</c:v>
                </c:pt>
                <c:pt idx="198">
                  <c:v>249000</c:v>
                </c:pt>
                <c:pt idx="199">
                  <c:v>249100</c:v>
                </c:pt>
                <c:pt idx="200">
                  <c:v>249200</c:v>
                </c:pt>
                <c:pt idx="201">
                  <c:v>249300</c:v>
                </c:pt>
                <c:pt idx="202">
                  <c:v>249300</c:v>
                </c:pt>
                <c:pt idx="203">
                  <c:v>249400</c:v>
                </c:pt>
                <c:pt idx="204">
                  <c:v>249500</c:v>
                </c:pt>
                <c:pt idx="205">
                  <c:v>249500</c:v>
                </c:pt>
                <c:pt idx="206">
                  <c:v>249600</c:v>
                </c:pt>
                <c:pt idx="207">
                  <c:v>249600</c:v>
                </c:pt>
                <c:pt idx="208">
                  <c:v>249600</c:v>
                </c:pt>
                <c:pt idx="209">
                  <c:v>249600</c:v>
                </c:pt>
                <c:pt idx="210">
                  <c:v>249700</c:v>
                </c:pt>
                <c:pt idx="211">
                  <c:v>249700</c:v>
                </c:pt>
                <c:pt idx="212">
                  <c:v>249700</c:v>
                </c:pt>
                <c:pt idx="213">
                  <c:v>249700</c:v>
                </c:pt>
                <c:pt idx="214">
                  <c:v>249700</c:v>
                </c:pt>
                <c:pt idx="215">
                  <c:v>249600</c:v>
                </c:pt>
                <c:pt idx="216">
                  <c:v>249600</c:v>
                </c:pt>
                <c:pt idx="217">
                  <c:v>249600</c:v>
                </c:pt>
                <c:pt idx="218">
                  <c:v>249500</c:v>
                </c:pt>
                <c:pt idx="219">
                  <c:v>249500</c:v>
                </c:pt>
                <c:pt idx="220">
                  <c:v>249400</c:v>
                </c:pt>
                <c:pt idx="221">
                  <c:v>249300</c:v>
                </c:pt>
                <c:pt idx="222">
                  <c:v>249300</c:v>
                </c:pt>
                <c:pt idx="223">
                  <c:v>249200</c:v>
                </c:pt>
                <c:pt idx="224">
                  <c:v>249100</c:v>
                </c:pt>
                <c:pt idx="225">
                  <c:v>248900</c:v>
                </c:pt>
                <c:pt idx="226">
                  <c:v>248800</c:v>
                </c:pt>
                <c:pt idx="227">
                  <c:v>248700</c:v>
                </c:pt>
                <c:pt idx="228">
                  <c:v>248500</c:v>
                </c:pt>
                <c:pt idx="229">
                  <c:v>248400</c:v>
                </c:pt>
                <c:pt idx="230">
                  <c:v>248200</c:v>
                </c:pt>
                <c:pt idx="231">
                  <c:v>247900</c:v>
                </c:pt>
                <c:pt idx="232">
                  <c:v>247700</c:v>
                </c:pt>
                <c:pt idx="233">
                  <c:v>247500</c:v>
                </c:pt>
                <c:pt idx="234">
                  <c:v>247300</c:v>
                </c:pt>
                <c:pt idx="235">
                  <c:v>247000</c:v>
                </c:pt>
                <c:pt idx="236">
                  <c:v>246800</c:v>
                </c:pt>
                <c:pt idx="237">
                  <c:v>246500</c:v>
                </c:pt>
                <c:pt idx="238">
                  <c:v>246200</c:v>
                </c:pt>
                <c:pt idx="239">
                  <c:v>245900</c:v>
                </c:pt>
                <c:pt idx="240">
                  <c:v>245600</c:v>
                </c:pt>
                <c:pt idx="241">
                  <c:v>245300</c:v>
                </c:pt>
                <c:pt idx="242">
                  <c:v>245000</c:v>
                </c:pt>
                <c:pt idx="243">
                  <c:v>244600</c:v>
                </c:pt>
                <c:pt idx="244">
                  <c:v>244300</c:v>
                </c:pt>
                <c:pt idx="245">
                  <c:v>243900</c:v>
                </c:pt>
                <c:pt idx="246">
                  <c:v>243500</c:v>
                </c:pt>
                <c:pt idx="247">
                  <c:v>243100</c:v>
                </c:pt>
                <c:pt idx="248">
                  <c:v>242700</c:v>
                </c:pt>
                <c:pt idx="249">
                  <c:v>242300</c:v>
                </c:pt>
                <c:pt idx="250">
                  <c:v>241900</c:v>
                </c:pt>
                <c:pt idx="251">
                  <c:v>241400</c:v>
                </c:pt>
                <c:pt idx="252">
                  <c:v>240900</c:v>
                </c:pt>
                <c:pt idx="253">
                  <c:v>240300</c:v>
                </c:pt>
                <c:pt idx="254">
                  <c:v>239800</c:v>
                </c:pt>
                <c:pt idx="255">
                  <c:v>239200</c:v>
                </c:pt>
                <c:pt idx="256">
                  <c:v>238600</c:v>
                </c:pt>
                <c:pt idx="257">
                  <c:v>238000</c:v>
                </c:pt>
                <c:pt idx="258">
                  <c:v>237400</c:v>
                </c:pt>
                <c:pt idx="259">
                  <c:v>236700</c:v>
                </c:pt>
                <c:pt idx="260">
                  <c:v>236000</c:v>
                </c:pt>
                <c:pt idx="261">
                  <c:v>235200</c:v>
                </c:pt>
                <c:pt idx="262">
                  <c:v>234400</c:v>
                </c:pt>
                <c:pt idx="263">
                  <c:v>233600</c:v>
                </c:pt>
                <c:pt idx="264">
                  <c:v>232800</c:v>
                </c:pt>
                <c:pt idx="265">
                  <c:v>232000</c:v>
                </c:pt>
                <c:pt idx="266">
                  <c:v>231100</c:v>
                </c:pt>
                <c:pt idx="267">
                  <c:v>230200</c:v>
                </c:pt>
                <c:pt idx="268">
                  <c:v>229300</c:v>
                </c:pt>
                <c:pt idx="269">
                  <c:v>228300</c:v>
                </c:pt>
                <c:pt idx="270">
                  <c:v>227400</c:v>
                </c:pt>
                <c:pt idx="271">
                  <c:v>226400</c:v>
                </c:pt>
                <c:pt idx="272">
                  <c:v>225300</c:v>
                </c:pt>
                <c:pt idx="273">
                  <c:v>224300</c:v>
                </c:pt>
                <c:pt idx="274">
                  <c:v>223300</c:v>
                </c:pt>
                <c:pt idx="275">
                  <c:v>222200</c:v>
                </c:pt>
                <c:pt idx="276">
                  <c:v>221100</c:v>
                </c:pt>
                <c:pt idx="277">
                  <c:v>219900</c:v>
                </c:pt>
                <c:pt idx="278">
                  <c:v>218800</c:v>
                </c:pt>
                <c:pt idx="279">
                  <c:v>217700</c:v>
                </c:pt>
                <c:pt idx="280">
                  <c:v>216600</c:v>
                </c:pt>
                <c:pt idx="281">
                  <c:v>215500</c:v>
                </c:pt>
                <c:pt idx="282">
                  <c:v>214400</c:v>
                </c:pt>
                <c:pt idx="283">
                  <c:v>213200</c:v>
                </c:pt>
                <c:pt idx="284">
                  <c:v>212100</c:v>
                </c:pt>
                <c:pt idx="285">
                  <c:v>211000</c:v>
                </c:pt>
                <c:pt idx="286">
                  <c:v>209900</c:v>
                </c:pt>
                <c:pt idx="287">
                  <c:v>208700</c:v>
                </c:pt>
                <c:pt idx="288">
                  <c:v>207600</c:v>
                </c:pt>
                <c:pt idx="289">
                  <c:v>206500</c:v>
                </c:pt>
                <c:pt idx="290">
                  <c:v>205300</c:v>
                </c:pt>
                <c:pt idx="291">
                  <c:v>204200</c:v>
                </c:pt>
                <c:pt idx="292">
                  <c:v>203000</c:v>
                </c:pt>
                <c:pt idx="293">
                  <c:v>201900</c:v>
                </c:pt>
                <c:pt idx="294">
                  <c:v>200700</c:v>
                </c:pt>
                <c:pt idx="295">
                  <c:v>199400</c:v>
                </c:pt>
                <c:pt idx="296">
                  <c:v>198200</c:v>
                </c:pt>
                <c:pt idx="297">
                  <c:v>196900</c:v>
                </c:pt>
                <c:pt idx="298">
                  <c:v>195700</c:v>
                </c:pt>
                <c:pt idx="299">
                  <c:v>194400</c:v>
                </c:pt>
                <c:pt idx="300">
                  <c:v>193200</c:v>
                </c:pt>
                <c:pt idx="301">
                  <c:v>191900</c:v>
                </c:pt>
                <c:pt idx="302">
                  <c:v>190600</c:v>
                </c:pt>
                <c:pt idx="303">
                  <c:v>189200</c:v>
                </c:pt>
                <c:pt idx="304">
                  <c:v>187900</c:v>
                </c:pt>
                <c:pt idx="305">
                  <c:v>186500</c:v>
                </c:pt>
                <c:pt idx="306">
                  <c:v>185200</c:v>
                </c:pt>
                <c:pt idx="307">
                  <c:v>183800</c:v>
                </c:pt>
                <c:pt idx="308">
                  <c:v>182400</c:v>
                </c:pt>
                <c:pt idx="309">
                  <c:v>180900</c:v>
                </c:pt>
              </c:numCache>
            </c:numRef>
          </c:yVal>
          <c:smooth val="0"/>
          <c:extLst>
            <c:ext xmlns:c16="http://schemas.microsoft.com/office/drawing/2014/chart" uri="{C3380CC4-5D6E-409C-BE32-E72D297353CC}">
              <c16:uniqueId val="{00000000-0FCB-435E-821C-B3FC597599FC}"/>
            </c:ext>
          </c:extLst>
        </c:ser>
        <c:dLbls>
          <c:showLegendKey val="0"/>
          <c:showVal val="0"/>
          <c:showCatName val="0"/>
          <c:showSerName val="0"/>
          <c:showPercent val="0"/>
          <c:showBubbleSize val="0"/>
        </c:dLbls>
        <c:axId val="362818528"/>
        <c:axId val="365267296"/>
      </c:scatterChart>
      <c:valAx>
        <c:axId val="362818528"/>
        <c:scaling>
          <c:orientation val="minMax"/>
        </c:scaling>
        <c:delete val="0"/>
        <c:axPos val="b"/>
        <c:majorGridlines>
          <c:spPr>
            <a:ln>
              <a:solidFill>
                <a:prstClr val="black"/>
              </a:solidFill>
              <a:prstDash val="sysDot"/>
            </a:ln>
          </c:spPr>
        </c:majorGridlines>
        <c:title>
          <c:tx>
            <c:rich>
              <a:bodyPr/>
              <a:lstStyle/>
              <a:p>
                <a:pPr>
                  <a:defRPr sz="1000" b="1" i="0" u="none" strike="noStrike" baseline="0">
                    <a:solidFill>
                      <a:srgbClr val="000000"/>
                    </a:solidFill>
                    <a:latin typeface="Calibri"/>
                    <a:ea typeface="Calibri"/>
                    <a:cs typeface="Calibri"/>
                  </a:defRPr>
                </a:pPr>
                <a:r>
                  <a:rPr lang="en-US"/>
                  <a:t>Effective Shear Strain [%]</a:t>
                </a:r>
              </a:p>
            </c:rich>
          </c:tx>
          <c:layout>
            <c:manualLayout>
              <c:xMode val="edge"/>
              <c:yMode val="edge"/>
              <c:x val="0.41415099858431498"/>
              <c:y val="0.90176895167515803"/>
            </c:manualLayout>
          </c:layout>
          <c:overlay val="0"/>
          <c:spPr>
            <a:noFill/>
            <a:ln w="25400">
              <a:noFill/>
            </a:ln>
          </c:spPr>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65267296"/>
        <c:crosses val="autoZero"/>
        <c:crossBetween val="midCat"/>
      </c:valAx>
      <c:valAx>
        <c:axId val="365267296"/>
        <c:scaling>
          <c:orientation val="minMax"/>
        </c:scaling>
        <c:delete val="0"/>
        <c:axPos val="l"/>
        <c:majorGridlines>
          <c:spPr>
            <a:ln>
              <a:solidFill>
                <a:prstClr val="black"/>
              </a:solidFill>
              <a:prstDash val="sysDot"/>
            </a:ln>
          </c:spPr>
        </c:majorGridlines>
        <c:title>
          <c:tx>
            <c:rich>
              <a:bodyPr/>
              <a:lstStyle/>
              <a:p>
                <a:pPr>
                  <a:defRPr sz="1000" b="1" i="0" u="none" strike="noStrike" baseline="0">
                    <a:solidFill>
                      <a:srgbClr val="000000"/>
                    </a:solidFill>
                    <a:latin typeface="Calibri"/>
                    <a:ea typeface="Calibri"/>
                    <a:cs typeface="Calibri"/>
                  </a:defRPr>
                </a:pPr>
                <a:r>
                  <a:rPr lang="en-US"/>
                  <a:t>Effective Shear Stress [Pa]</a:t>
                </a:r>
              </a:p>
            </c:rich>
          </c:tx>
          <c:overlay val="0"/>
          <c:spPr>
            <a:noFill/>
            <a:ln w="25400">
              <a:noFill/>
            </a:ln>
          </c:spPr>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6281852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VECD Damage Curve from Amplitude Sweep</a:t>
            </a:r>
            <a:endParaRPr lang="en-US" sz="1400"/>
          </a:p>
        </c:rich>
      </c:tx>
      <c:overlay val="0"/>
    </c:title>
    <c:autoTitleDeleted val="0"/>
    <c:plotArea>
      <c:layout>
        <c:manualLayout>
          <c:layoutTarget val="inner"/>
          <c:xMode val="edge"/>
          <c:yMode val="edge"/>
          <c:x val="0.12610149046827199"/>
          <c:y val="0.133457483197022"/>
          <c:w val="0.73685810695315801"/>
          <c:h val="0.65487276638538106"/>
        </c:manualLayout>
      </c:layout>
      <c:scatterChart>
        <c:scatterStyle val="smoothMarker"/>
        <c:varyColors val="0"/>
        <c:ser>
          <c:idx val="0"/>
          <c:order val="0"/>
          <c:tx>
            <c:v>Data</c:v>
          </c:tx>
          <c:spPr>
            <a:ln>
              <a:noFill/>
            </a:ln>
          </c:spPr>
          <c:marker>
            <c:symbol val="circle"/>
            <c:size val="3"/>
            <c:spPr>
              <a:solidFill>
                <a:schemeClr val="tx1"/>
              </a:solidFill>
            </c:spPr>
          </c:marker>
          <c:xVal>
            <c:numRef>
              <c:f>VECD!$T$12:$T$312</c:f>
              <c:numCache>
                <c:formatCode>#,##0.0</c:formatCode>
                <c:ptCount val="301"/>
                <c:pt idx="0">
                  <c:v>0.16952675725338831</c:v>
                </c:pt>
                <c:pt idx="1">
                  <c:v>0.19721567731231976</c:v>
                </c:pt>
                <c:pt idx="2">
                  <c:v>0.23032098810225424</c:v>
                </c:pt>
                <c:pt idx="3">
                  <c:v>0.27157893664969307</c:v>
                </c:pt>
                <c:pt idx="4">
                  <c:v>0.31773703455109398</c:v>
                </c:pt>
                <c:pt idx="5">
                  <c:v>0.3709357705381412</c:v>
                </c:pt>
                <c:pt idx="6">
                  <c:v>0.43335956649249768</c:v>
                </c:pt>
                <c:pt idx="7">
                  <c:v>0.50346479861041171</c:v>
                </c:pt>
                <c:pt idx="8">
                  <c:v>0.58248396703996363</c:v>
                </c:pt>
                <c:pt idx="9">
                  <c:v>0.67321968207880145</c:v>
                </c:pt>
                <c:pt idx="10">
                  <c:v>0.77336917704871655</c:v>
                </c:pt>
                <c:pt idx="11">
                  <c:v>0.88080153133969996</c:v>
                </c:pt>
                <c:pt idx="12">
                  <c:v>1.0046361124844008</c:v>
                </c:pt>
                <c:pt idx="13">
                  <c:v>1.1374867904767731</c:v>
                </c:pt>
                <c:pt idx="14">
                  <c:v>1.2818588998239631</c:v>
                </c:pt>
                <c:pt idx="15">
                  <c:v>1.4343988682344773</c:v>
                </c:pt>
                <c:pt idx="16">
                  <c:v>1.6009585650999971</c:v>
                </c:pt>
                <c:pt idx="17">
                  <c:v>1.7851251800575054</c:v>
                </c:pt>
                <c:pt idx="18">
                  <c:v>1.9729472492541222</c:v>
                </c:pt>
                <c:pt idx="19">
                  <c:v>2.179573323932237</c:v>
                </c:pt>
                <c:pt idx="20">
                  <c:v>2.3996341755328934</c:v>
                </c:pt>
                <c:pt idx="21">
                  <c:v>2.6262112184535358</c:v>
                </c:pt>
                <c:pt idx="22">
                  <c:v>2.8722952312174388</c:v>
                </c:pt>
                <c:pt idx="23">
                  <c:v>3.1273604242016306</c:v>
                </c:pt>
                <c:pt idx="24">
                  <c:v>3.399738891921483</c:v>
                </c:pt>
                <c:pt idx="25">
                  <c:v>3.6804052381816406</c:v>
                </c:pt>
                <c:pt idx="26">
                  <c:v>3.9742438682303489</c:v>
                </c:pt>
                <c:pt idx="27">
                  <c:v>4.2853760664602936</c:v>
                </c:pt>
                <c:pt idx="28">
                  <c:v>4.6051323684739645</c:v>
                </c:pt>
                <c:pt idx="29">
                  <c:v>4.9363066798956137</c:v>
                </c:pt>
                <c:pt idx="30">
                  <c:v>5.2882793060137958</c:v>
                </c:pt>
                <c:pt idx="31">
                  <c:v>5.6451661172702128</c:v>
                </c:pt>
                <c:pt idx="32">
                  <c:v>6.0206965278370816</c:v>
                </c:pt>
                <c:pt idx="33">
                  <c:v>6.4024900513539134</c:v>
                </c:pt>
                <c:pt idx="34">
                  <c:v>6.8049205494251135</c:v>
                </c:pt>
                <c:pt idx="35">
                  <c:v>7.2105279009569143</c:v>
                </c:pt>
                <c:pt idx="36">
                  <c:v>7.6355436445218903</c:v>
                </c:pt>
                <c:pt idx="37">
                  <c:v>8.0727943357134748</c:v>
                </c:pt>
                <c:pt idx="38">
                  <c:v>8.5204943051833801</c:v>
                </c:pt>
                <c:pt idx="39">
                  <c:v>8.9822654066680752</c:v>
                </c:pt>
                <c:pt idx="40">
                  <c:v>9.4526709388896215</c:v>
                </c:pt>
                <c:pt idx="41">
                  <c:v>9.9354290749718324</c:v>
                </c:pt>
                <c:pt idx="42">
                  <c:v>10.436706624194768</c:v>
                </c:pt>
                <c:pt idx="43">
                  <c:v>10.94198827959417</c:v>
                </c:pt>
                <c:pt idx="44">
                  <c:v>11.466105208703555</c:v>
                </c:pt>
                <c:pt idx="45">
                  <c:v>12.000466688487343</c:v>
                </c:pt>
                <c:pt idx="46">
                  <c:v>12.545121144235695</c:v>
                </c:pt>
                <c:pt idx="47">
                  <c:v>13.102052991851648</c:v>
                </c:pt>
                <c:pt idx="48">
                  <c:v>13.669035943739559</c:v>
                </c:pt>
                <c:pt idx="49">
                  <c:v>14.243786236569152</c:v>
                </c:pt>
                <c:pt idx="50">
                  <c:v>14.82833158712871</c:v>
                </c:pt>
                <c:pt idx="51">
                  <c:v>15.434312912506696</c:v>
                </c:pt>
                <c:pt idx="52">
                  <c:v>16.047633160003961</c:v>
                </c:pt>
                <c:pt idx="53">
                  <c:v>16.660874555382762</c:v>
                </c:pt>
                <c:pt idx="54">
                  <c:v>17.293194089751598</c:v>
                </c:pt>
                <c:pt idx="55">
                  <c:v>17.937465279193045</c:v>
                </c:pt>
                <c:pt idx="56">
                  <c:v>18.598241386491953</c:v>
                </c:pt>
                <c:pt idx="57">
                  <c:v>19.255210570922578</c:v>
                </c:pt>
                <c:pt idx="58">
                  <c:v>19.92098440769885</c:v>
                </c:pt>
                <c:pt idx="59">
                  <c:v>20.605745796060873</c:v>
                </c:pt>
                <c:pt idx="60">
                  <c:v>21.299190899021948</c:v>
                </c:pt>
                <c:pt idx="61">
                  <c:v>21.990442935197361</c:v>
                </c:pt>
                <c:pt idx="62">
                  <c:v>22.700629232572208</c:v>
                </c:pt>
                <c:pt idx="63">
                  <c:v>23.432852293098559</c:v>
                </c:pt>
                <c:pt idx="64">
                  <c:v>24.162363807945852</c:v>
                </c:pt>
                <c:pt idx="65">
                  <c:v>24.899701176485443</c:v>
                </c:pt>
                <c:pt idx="66">
                  <c:v>25.652414258094897</c:v>
                </c:pt>
                <c:pt idx="67">
                  <c:v>26.404771619516737</c:v>
                </c:pt>
                <c:pt idx="68">
                  <c:v>27.172255644510834</c:v>
                </c:pt>
                <c:pt idx="69">
                  <c:v>27.950564554856932</c:v>
                </c:pt>
                <c:pt idx="70">
                  <c:v>28.735814263512982</c:v>
                </c:pt>
                <c:pt idx="71">
                  <c:v>29.531599635144484</c:v>
                </c:pt>
                <c:pt idx="72">
                  <c:v>30.330138152794113</c:v>
                </c:pt>
                <c:pt idx="73">
                  <c:v>31.135010838511999</c:v>
                </c:pt>
                <c:pt idx="74">
                  <c:v>31.962122460802703</c:v>
                </c:pt>
                <c:pt idx="75">
                  <c:v>32.783046814668275</c:v>
                </c:pt>
                <c:pt idx="76">
                  <c:v>33.617918409754658</c:v>
                </c:pt>
                <c:pt idx="77">
                  <c:v>34.466923294881951</c:v>
                </c:pt>
                <c:pt idx="78">
                  <c:v>35.317029952680848</c:v>
                </c:pt>
                <c:pt idx="79">
                  <c:v>36.168399268796826</c:v>
                </c:pt>
                <c:pt idx="80">
                  <c:v>37.045892256169374</c:v>
                </c:pt>
                <c:pt idx="81">
                  <c:v>37.919834715160171</c:v>
                </c:pt>
                <c:pt idx="82">
                  <c:v>38.798348360493549</c:v>
                </c:pt>
                <c:pt idx="83">
                  <c:v>39.681179598417756</c:v>
                </c:pt>
                <c:pt idx="84">
                  <c:v>40.586190942659876</c:v>
                </c:pt>
                <c:pt idx="85">
                  <c:v>41.500170705368276</c:v>
                </c:pt>
                <c:pt idx="86">
                  <c:v>42.399360714301629</c:v>
                </c:pt>
                <c:pt idx="87">
                  <c:v>43.320703797492335</c:v>
                </c:pt>
                <c:pt idx="88">
                  <c:v>44.255627623626168</c:v>
                </c:pt>
                <c:pt idx="89">
                  <c:v>45.188423360276772</c:v>
                </c:pt>
                <c:pt idx="90">
                  <c:v>46.129351376017496</c:v>
                </c:pt>
                <c:pt idx="91">
                  <c:v>47.072850020947577</c:v>
                </c:pt>
                <c:pt idx="92">
                  <c:v>48.024194373151701</c:v>
                </c:pt>
                <c:pt idx="93">
                  <c:v>48.991925443175383</c:v>
                </c:pt>
                <c:pt idx="94">
                  <c:v>49.953156186466948</c:v>
                </c:pt>
                <c:pt idx="95">
                  <c:v>50.941272825291406</c:v>
                </c:pt>
                <c:pt idx="96">
                  <c:v>51.910726931960781</c:v>
                </c:pt>
                <c:pt idx="97">
                  <c:v>52.908453709648079</c:v>
                </c:pt>
                <c:pt idx="98">
                  <c:v>53.913655999490594</c:v>
                </c:pt>
                <c:pt idx="99">
                  <c:v>54.91880531940059</c:v>
                </c:pt>
                <c:pt idx="100">
                  <c:v>55.915983804091908</c:v>
                </c:pt>
                <c:pt idx="101">
                  <c:v>56.935405173599626</c:v>
                </c:pt>
                <c:pt idx="102">
                  <c:v>57.954016576690044</c:v>
                </c:pt>
                <c:pt idx="103">
                  <c:v>59.001199465825813</c:v>
                </c:pt>
                <c:pt idx="104">
                  <c:v>60.032910964638234</c:v>
                </c:pt>
                <c:pt idx="105">
                  <c:v>61.064204512416318</c:v>
                </c:pt>
                <c:pt idx="106">
                  <c:v>62.116236402045132</c:v>
                </c:pt>
                <c:pt idx="107">
                  <c:v>63.165458622781237</c:v>
                </c:pt>
                <c:pt idx="108">
                  <c:v>64.236618939256616</c:v>
                </c:pt>
                <c:pt idx="109">
                  <c:v>65.296416667611453</c:v>
                </c:pt>
                <c:pt idx="110">
                  <c:v>66.378093094061114</c:v>
                </c:pt>
                <c:pt idx="111">
                  <c:v>67.457966454741936</c:v>
                </c:pt>
                <c:pt idx="112">
                  <c:v>68.533103959670854</c:v>
                </c:pt>
                <c:pt idx="113">
                  <c:v>69.622422009704479</c:v>
                </c:pt>
                <c:pt idx="114">
                  <c:v>70.724485169411224</c:v>
                </c:pt>
                <c:pt idx="115">
                  <c:v>71.831538992005704</c:v>
                </c:pt>
                <c:pt idx="116">
                  <c:v>72.942261000969097</c:v>
                </c:pt>
                <c:pt idx="117">
                  <c:v>74.074493811688043</c:v>
                </c:pt>
                <c:pt idx="118">
                  <c:v>75.186128928989902</c:v>
                </c:pt>
                <c:pt idx="119">
                  <c:v>76.317388600627794</c:v>
                </c:pt>
                <c:pt idx="120">
                  <c:v>77.436192604594183</c:v>
                </c:pt>
                <c:pt idx="121">
                  <c:v>78.593159867202118</c:v>
                </c:pt>
                <c:pt idx="122">
                  <c:v>79.728140411377424</c:v>
                </c:pt>
                <c:pt idx="123">
                  <c:v>80.883229698299687</c:v>
                </c:pt>
                <c:pt idx="124">
                  <c:v>82.033017507628756</c:v>
                </c:pt>
                <c:pt idx="125">
                  <c:v>83.195107096734773</c:v>
                </c:pt>
                <c:pt idx="126">
                  <c:v>84.359238661123328</c:v>
                </c:pt>
                <c:pt idx="127">
                  <c:v>85.517528905102481</c:v>
                </c:pt>
                <c:pt idx="128">
                  <c:v>86.706106797784955</c:v>
                </c:pt>
                <c:pt idx="129">
                  <c:v>87.896446960845026</c:v>
                </c:pt>
                <c:pt idx="130">
                  <c:v>89.08950039584839</c:v>
                </c:pt>
                <c:pt idx="131">
                  <c:v>90.285077197839257</c:v>
                </c:pt>
                <c:pt idx="132">
                  <c:v>91.482984715808229</c:v>
                </c:pt>
                <c:pt idx="133">
                  <c:v>92.691766506270071</c:v>
                </c:pt>
                <c:pt idx="134">
                  <c:v>93.902634179801808</c:v>
                </c:pt>
                <c:pt idx="135">
                  <c:v>95.115388606530189</c:v>
                </c:pt>
                <c:pt idx="136">
                  <c:v>96.34756112625675</c:v>
                </c:pt>
                <c:pt idx="137">
                  <c:v>97.5829259389199</c:v>
                </c:pt>
                <c:pt idx="138">
                  <c:v>98.809420711450201</c:v>
                </c:pt>
                <c:pt idx="139">
                  <c:v>100.04772407878617</c:v>
                </c:pt>
                <c:pt idx="140">
                  <c:v>101.31586968446699</c:v>
                </c:pt>
                <c:pt idx="141">
                  <c:v>102.55508031891686</c:v>
                </c:pt>
                <c:pt idx="142">
                  <c:v>103.82538334883006</c:v>
                </c:pt>
                <c:pt idx="143">
                  <c:v>105.0757781631951</c:v>
                </c:pt>
                <c:pt idx="144">
                  <c:v>106.35740228251809</c:v>
                </c:pt>
                <c:pt idx="145">
                  <c:v>107.639452701351</c:v>
                </c:pt>
                <c:pt idx="146">
                  <c:v>108.90078161141176</c:v>
                </c:pt>
                <c:pt idx="147">
                  <c:v>110.19355376781223</c:v>
                </c:pt>
                <c:pt idx="148">
                  <c:v>111.49784619589451</c:v>
                </c:pt>
                <c:pt idx="149">
                  <c:v>112.80198767027305</c:v>
                </c:pt>
                <c:pt idx="150">
                  <c:v>114.10467176888865</c:v>
                </c:pt>
                <c:pt idx="151">
                  <c:v>115.39849671471407</c:v>
                </c:pt>
                <c:pt idx="152">
                  <c:v>116.72412708265766</c:v>
                </c:pt>
                <c:pt idx="153">
                  <c:v>118.04900741884779</c:v>
                </c:pt>
                <c:pt idx="154">
                  <c:v>119.38419639791901</c:v>
                </c:pt>
                <c:pt idx="155">
                  <c:v>120.73878651780338</c:v>
                </c:pt>
                <c:pt idx="156">
                  <c:v>122.07150711860911</c:v>
                </c:pt>
                <c:pt idx="157">
                  <c:v>123.40162986699235</c:v>
                </c:pt>
                <c:pt idx="158">
                  <c:v>124.75581913551105</c:v>
                </c:pt>
                <c:pt idx="159">
                  <c:v>126.12131568302864</c:v>
                </c:pt>
                <c:pt idx="160">
                  <c:v>127.48504994198807</c:v>
                </c:pt>
                <c:pt idx="161">
                  <c:v>128.86673123302972</c:v>
                </c:pt>
                <c:pt idx="162">
                  <c:v>130.2518156574248</c:v>
                </c:pt>
                <c:pt idx="163">
                  <c:v>131.63473865861872</c:v>
                </c:pt>
                <c:pt idx="164">
                  <c:v>133.06239032583204</c:v>
                </c:pt>
                <c:pt idx="165">
                  <c:v>134.46661337602885</c:v>
                </c:pt>
                <c:pt idx="166">
                  <c:v>135.90330198929169</c:v>
                </c:pt>
                <c:pt idx="167">
                  <c:v>137.32997823368052</c:v>
                </c:pt>
                <c:pt idx="168">
                  <c:v>138.77423795274905</c:v>
                </c:pt>
                <c:pt idx="169">
                  <c:v>140.22965415625649</c:v>
                </c:pt>
                <c:pt idx="170">
                  <c:v>141.66047966516976</c:v>
                </c:pt>
                <c:pt idx="171">
                  <c:v>143.12407774901976</c:v>
                </c:pt>
                <c:pt idx="172">
                  <c:v>144.58323597069372</c:v>
                </c:pt>
                <c:pt idx="173">
                  <c:v>146.05342418645355</c:v>
                </c:pt>
                <c:pt idx="174">
                  <c:v>147.53466480072291</c:v>
                </c:pt>
                <c:pt idx="175">
                  <c:v>149.02591631623156</c:v>
                </c:pt>
                <c:pt idx="176">
                  <c:v>150.51327541954529</c:v>
                </c:pt>
                <c:pt idx="177">
                  <c:v>152.02673612323153</c:v>
                </c:pt>
                <c:pt idx="178">
                  <c:v>153.52084525578732</c:v>
                </c:pt>
                <c:pt idx="179">
                  <c:v>155.04023065920413</c:v>
                </c:pt>
                <c:pt idx="180">
                  <c:v>156.55519223866159</c:v>
                </c:pt>
                <c:pt idx="181">
                  <c:v>158.06544056074682</c:v>
                </c:pt>
                <c:pt idx="182">
                  <c:v>159.56964787408432</c:v>
                </c:pt>
                <c:pt idx="183">
                  <c:v>161.09108580269333</c:v>
                </c:pt>
                <c:pt idx="184">
                  <c:v>162.60058022067827</c:v>
                </c:pt>
                <c:pt idx="185">
                  <c:v>164.12079779044217</c:v>
                </c:pt>
                <c:pt idx="186">
                  <c:v>165.67334169456927</c:v>
                </c:pt>
                <c:pt idx="187">
                  <c:v>167.19728931926636</c:v>
                </c:pt>
                <c:pt idx="188">
                  <c:v>168.73190390243511</c:v>
                </c:pt>
                <c:pt idx="189">
                  <c:v>170.30005109862211</c:v>
                </c:pt>
                <c:pt idx="190">
                  <c:v>171.85491287942688</c:v>
                </c:pt>
                <c:pt idx="191">
                  <c:v>173.4263647662508</c:v>
                </c:pt>
                <c:pt idx="192">
                  <c:v>174.98528879929211</c:v>
                </c:pt>
                <c:pt idx="193">
                  <c:v>176.57691864928836</c:v>
                </c:pt>
                <c:pt idx="194">
                  <c:v>178.13840584069484</c:v>
                </c:pt>
                <c:pt idx="195">
                  <c:v>179.73374056193524</c:v>
                </c:pt>
                <c:pt idx="196">
                  <c:v>181.31625663362581</c:v>
                </c:pt>
                <c:pt idx="197">
                  <c:v>182.93168210162901</c:v>
                </c:pt>
                <c:pt idx="198">
                  <c:v>184.53961587932056</c:v>
                </c:pt>
                <c:pt idx="199">
                  <c:v>186.13444745173396</c:v>
                </c:pt>
                <c:pt idx="200">
                  <c:v>187.78161648100064</c:v>
                </c:pt>
                <c:pt idx="201">
                  <c:v>189.41997522420624</c:v>
                </c:pt>
                <c:pt idx="202">
                  <c:v>191.0502233662346</c:v>
                </c:pt>
                <c:pt idx="203">
                  <c:v>192.70954699845279</c:v>
                </c:pt>
                <c:pt idx="204">
                  <c:v>194.36056058962706</c:v>
                </c:pt>
                <c:pt idx="205">
                  <c:v>196.0209621569476</c:v>
                </c:pt>
                <c:pt idx="206">
                  <c:v>197.66796138674678</c:v>
                </c:pt>
                <c:pt idx="207">
                  <c:v>199.3493415077366</c:v>
                </c:pt>
                <c:pt idx="208">
                  <c:v>201.04117532265175</c:v>
                </c:pt>
                <c:pt idx="209">
                  <c:v>202.74245489797542</c:v>
                </c:pt>
                <c:pt idx="210">
                  <c:v>204.43459461142447</c:v>
                </c:pt>
                <c:pt idx="211">
                  <c:v>206.15685670059466</c:v>
                </c:pt>
                <c:pt idx="212">
                  <c:v>207.86977443983125</c:v>
                </c:pt>
                <c:pt idx="213">
                  <c:v>209.61598149612217</c:v>
                </c:pt>
                <c:pt idx="214">
                  <c:v>211.34859471450508</c:v>
                </c:pt>
                <c:pt idx="215">
                  <c:v>213.11185193191392</c:v>
                </c:pt>
                <c:pt idx="216">
                  <c:v>214.88931147708581</c:v>
                </c:pt>
                <c:pt idx="217">
                  <c:v>216.67360976387241</c:v>
                </c:pt>
                <c:pt idx="218">
                  <c:v>218.49128580788417</c:v>
                </c:pt>
                <c:pt idx="219">
                  <c:v>220.29564934981744</c:v>
                </c:pt>
                <c:pt idx="220">
                  <c:v>222.1344795160604</c:v>
                </c:pt>
                <c:pt idx="221">
                  <c:v>224.00140634768616</c:v>
                </c:pt>
                <c:pt idx="222">
                  <c:v>225.88217830649424</c:v>
                </c:pt>
                <c:pt idx="223">
                  <c:v>227.75278048513059</c:v>
                </c:pt>
                <c:pt idx="224">
                  <c:v>229.65385730185517</c:v>
                </c:pt>
                <c:pt idx="225">
                  <c:v>231.54456492507364</c:v>
                </c:pt>
                <c:pt idx="226">
                  <c:v>233.42201035727015</c:v>
                </c:pt>
                <c:pt idx="227">
                  <c:v>235.3340575552711</c:v>
                </c:pt>
                <c:pt idx="228">
                  <c:v>237.25566807387463</c:v>
                </c:pt>
                <c:pt idx="229">
                  <c:v>239.20945437758235</c:v>
                </c:pt>
                <c:pt idx="230">
                  <c:v>241.15235344077223</c:v>
                </c:pt>
                <c:pt idx="231">
                  <c:v>243.10591569266475</c:v>
                </c:pt>
                <c:pt idx="232">
                  <c:v>245.09204809496683</c:v>
                </c:pt>
                <c:pt idx="233">
                  <c:v>247.11253658079804</c:v>
                </c:pt>
                <c:pt idx="234">
                  <c:v>249.1190815425087</c:v>
                </c:pt>
                <c:pt idx="235">
                  <c:v>251.15855733659106</c:v>
                </c:pt>
                <c:pt idx="236">
                  <c:v>253.21030217833442</c:v>
                </c:pt>
                <c:pt idx="237">
                  <c:v>255.22676562202727</c:v>
                </c:pt>
                <c:pt idx="238">
                  <c:v>257.2765730426043</c:v>
                </c:pt>
                <c:pt idx="239">
                  <c:v>259.36076957128904</c:v>
                </c:pt>
                <c:pt idx="240">
                  <c:v>261.45490494616433</c:v>
                </c:pt>
                <c:pt idx="241">
                  <c:v>263.59919227586744</c:v>
                </c:pt>
                <c:pt idx="242">
                  <c:v>265.77024825577496</c:v>
                </c:pt>
                <c:pt idx="243">
                  <c:v>267.96140855507923</c:v>
                </c:pt>
                <c:pt idx="244">
                  <c:v>270.17501873082534</c:v>
                </c:pt>
                <c:pt idx="245">
                  <c:v>272.40890116209482</c:v>
                </c:pt>
                <c:pt idx="246">
                  <c:v>274.6654127494528</c:v>
                </c:pt>
                <c:pt idx="247">
                  <c:v>276.94920393718451</c:v>
                </c:pt>
                <c:pt idx="248">
                  <c:v>279.26922061518371</c:v>
                </c:pt>
                <c:pt idx="249">
                  <c:v>281.58255753556205</c:v>
                </c:pt>
                <c:pt idx="250">
                  <c:v>283.95498708168913</c:v>
                </c:pt>
                <c:pt idx="251">
                  <c:v>286.37990009341729</c:v>
                </c:pt>
                <c:pt idx="252">
                  <c:v>288.83009288731608</c:v>
                </c:pt>
                <c:pt idx="253">
                  <c:v>291.30566090575655</c:v>
                </c:pt>
                <c:pt idx="254">
                  <c:v>293.79755710285571</c:v>
                </c:pt>
                <c:pt idx="255">
                  <c:v>296.32519697775274</c:v>
                </c:pt>
                <c:pt idx="256">
                  <c:v>298.84742979748484</c:v>
                </c:pt>
                <c:pt idx="257">
                  <c:v>301.402297243894</c:v>
                </c:pt>
                <c:pt idx="258">
                  <c:v>303.97140718626713</c:v>
                </c:pt>
                <c:pt idx="259">
                  <c:v>306.58770758329888</c:v>
                </c:pt>
                <c:pt idx="260">
                  <c:v>309.20049417960001</c:v>
                </c:pt>
                <c:pt idx="261">
                  <c:v>311.86280451838866</c:v>
                </c:pt>
                <c:pt idx="262">
                  <c:v>314.54868248135608</c:v>
                </c:pt>
                <c:pt idx="263">
                  <c:v>317.24418567726741</c:v>
                </c:pt>
                <c:pt idx="264">
                  <c:v>319.96573409798771</c:v>
                </c:pt>
                <c:pt idx="265">
                  <c:v>322.68514941197083</c:v>
                </c:pt>
                <c:pt idx="266">
                  <c:v>325.4425642598876</c:v>
                </c:pt>
                <c:pt idx="267">
                  <c:v>328.25616815872024</c:v>
                </c:pt>
                <c:pt idx="268">
                  <c:v>331.08778437927128</c:v>
                </c:pt>
                <c:pt idx="269">
                  <c:v>333.90761404963621</c:v>
                </c:pt>
                <c:pt idx="270">
                  <c:v>336.66086091524943</c:v>
                </c:pt>
                <c:pt idx="271">
                  <c:v>339.37178819523427</c:v>
                </c:pt>
                <c:pt idx="272">
                  <c:v>342.14457440655917</c:v>
                </c:pt>
                <c:pt idx="273">
                  <c:v>344.93136514436469</c:v>
                </c:pt>
                <c:pt idx="274">
                  <c:v>347.73711805267766</c:v>
                </c:pt>
                <c:pt idx="275">
                  <c:v>350.48904820291312</c:v>
                </c:pt>
                <c:pt idx="276">
                  <c:v>353.29566138353618</c:v>
                </c:pt>
                <c:pt idx="277">
                  <c:v>356.11878207944</c:v>
                </c:pt>
                <c:pt idx="278">
                  <c:v>358.92815532000748</c:v>
                </c:pt>
                <c:pt idx="279">
                  <c:v>361.71296045301625</c:v>
                </c:pt>
                <c:pt idx="280">
                  <c:v>364.50750111139496</c:v>
                </c:pt>
                <c:pt idx="281">
                  <c:v>367.29266108109653</c:v>
                </c:pt>
                <c:pt idx="282">
                  <c:v>370.11703656938886</c:v>
                </c:pt>
                <c:pt idx="283">
                  <c:v>372.98222086318123</c:v>
                </c:pt>
                <c:pt idx="284">
                  <c:v>375.86107191703616</c:v>
                </c:pt>
                <c:pt idx="285">
                  <c:v>378.77084378698743</c:v>
                </c:pt>
                <c:pt idx="286">
                  <c:v>381.69667120751438</c:v>
                </c:pt>
                <c:pt idx="287">
                  <c:v>384.64903410683462</c:v>
                </c:pt>
                <c:pt idx="288">
                  <c:v>387.59388794279471</c:v>
                </c:pt>
                <c:pt idx="289">
                  <c:v>390.52836030093977</c:v>
                </c:pt>
                <c:pt idx="290">
                  <c:v>393.47355116505815</c:v>
                </c:pt>
                <c:pt idx="291">
                  <c:v>396.42141398359382</c:v>
                </c:pt>
                <c:pt idx="292">
                  <c:v>399.42609790243444</c:v>
                </c:pt>
                <c:pt idx="293">
                  <c:v>402.42602015062158</c:v>
                </c:pt>
                <c:pt idx="294">
                  <c:v>405.48533966246765</c:v>
                </c:pt>
                <c:pt idx="295">
                  <c:v>408.54179352334631</c:v>
                </c:pt>
                <c:pt idx="296">
                  <c:v>411.55170299700387</c:v>
                </c:pt>
                <c:pt idx="297">
                  <c:v>414.61033399769371</c:v>
                </c:pt>
                <c:pt idx="298">
                  <c:v>417.70119726689893</c:v>
                </c:pt>
                <c:pt idx="299">
                  <c:v>420.79431666932879</c:v>
                </c:pt>
                <c:pt idx="300">
                  <c:v>423.87030441749124</c:v>
                </c:pt>
              </c:numCache>
            </c:numRef>
          </c:xVal>
          <c:yVal>
            <c:numRef>
              <c:f>VECD!$S$12:$S$312</c:f>
              <c:numCache>
                <c:formatCode>0.000</c:formatCode>
                <c:ptCount val="301"/>
                <c:pt idx="0">
                  <c:v>0.92525323542115967</c:v>
                </c:pt>
                <c:pt idx="1">
                  <c:v>0.92400827836648913</c:v>
                </c:pt>
                <c:pt idx="2">
                  <c:v>0.92264647046087922</c:v>
                </c:pt>
                <c:pt idx="3">
                  <c:v>0.92103313554509902</c:v>
                </c:pt>
                <c:pt idx="4">
                  <c:v>0.91939640789864974</c:v>
                </c:pt>
                <c:pt idx="5">
                  <c:v>0.91763547323687478</c:v>
                </c:pt>
                <c:pt idx="6">
                  <c:v>0.91566639233517222</c:v>
                </c:pt>
                <c:pt idx="7">
                  <c:v>0.91359228589184538</c:v>
                </c:pt>
                <c:pt idx="8">
                  <c:v>0.91138019644415214</c:v>
                </c:pt>
                <c:pt idx="9">
                  <c:v>0.90893090017473477</c:v>
                </c:pt>
                <c:pt idx="10">
                  <c:v>0.90636890871884512</c:v>
                </c:pt>
                <c:pt idx="11">
                  <c:v>0.90378890705945913</c:v>
                </c:pt>
                <c:pt idx="12">
                  <c:v>0.9008658114978364</c:v>
                </c:pt>
                <c:pt idx="13">
                  <c:v>0.89789605838402442</c:v>
                </c:pt>
                <c:pt idx="14">
                  <c:v>0.89480412892172323</c:v>
                </c:pt>
                <c:pt idx="15">
                  <c:v>0.89170933770143712</c:v>
                </c:pt>
                <c:pt idx="16">
                  <c:v>0.88843888653310465</c:v>
                </c:pt>
                <c:pt idx="17">
                  <c:v>0.88489960200636841</c:v>
                </c:pt>
                <c:pt idx="18">
                  <c:v>0.88151813714785399</c:v>
                </c:pt>
                <c:pt idx="19">
                  <c:v>0.8778667263422294</c:v>
                </c:pt>
                <c:pt idx="20">
                  <c:v>0.87411243216764001</c:v>
                </c:pt>
                <c:pt idx="21">
                  <c:v>0.87044286394814208</c:v>
                </c:pt>
                <c:pt idx="22">
                  <c:v>0.86653112034380719</c:v>
                </c:pt>
                <c:pt idx="23">
                  <c:v>0.86265048487532991</c:v>
                </c:pt>
                <c:pt idx="24">
                  <c:v>0.85860566834709751</c:v>
                </c:pt>
                <c:pt idx="25">
                  <c:v>0.85461445030171057</c:v>
                </c:pt>
                <c:pt idx="26">
                  <c:v>0.85056716652199971</c:v>
                </c:pt>
                <c:pt idx="27">
                  <c:v>0.8463850261283965</c:v>
                </c:pt>
                <c:pt idx="28">
                  <c:v>0.84225242418449231</c:v>
                </c:pt>
                <c:pt idx="29">
                  <c:v>0.83811504867810338</c:v>
                </c:pt>
                <c:pt idx="30">
                  <c:v>0.83379552354676778</c:v>
                </c:pt>
                <c:pt idx="31">
                  <c:v>0.82959891294441279</c:v>
                </c:pt>
                <c:pt idx="32">
                  <c:v>0.82527442048929434</c:v>
                </c:pt>
                <c:pt idx="33">
                  <c:v>0.82104495731387073</c:v>
                </c:pt>
                <c:pt idx="34">
                  <c:v>0.8166645054449837</c:v>
                </c:pt>
                <c:pt idx="35">
                  <c:v>0.81242883103523655</c:v>
                </c:pt>
                <c:pt idx="36">
                  <c:v>0.80807105210457819</c:v>
                </c:pt>
                <c:pt idx="37">
                  <c:v>0.80371261001881178</c:v>
                </c:pt>
                <c:pt idx="38">
                  <c:v>0.79937989656746411</c:v>
                </c:pt>
                <c:pt idx="39">
                  <c:v>0.79502087416435818</c:v>
                </c:pt>
                <c:pt idx="40">
                  <c:v>0.79071440036082496</c:v>
                </c:pt>
                <c:pt idx="41">
                  <c:v>0.7864083861687452</c:v>
                </c:pt>
                <c:pt idx="42">
                  <c:v>0.78201755612487323</c:v>
                </c:pt>
                <c:pt idx="43">
                  <c:v>0.77774072859622156</c:v>
                </c:pt>
                <c:pt idx="44">
                  <c:v>0.77338194223831958</c:v>
                </c:pt>
                <c:pt idx="45">
                  <c:v>0.76905339762857283</c:v>
                </c:pt>
                <c:pt idx="46">
                  <c:v>0.76475543285570435</c:v>
                </c:pt>
                <c:pt idx="47">
                  <c:v>0.76046180358688631</c:v>
                </c:pt>
                <c:pt idx="48">
                  <c:v>0.75619933750805524</c:v>
                </c:pt>
                <c:pt idx="49">
                  <c:v>0.75199503968063064</c:v>
                </c:pt>
                <c:pt idx="50">
                  <c:v>0.74782266210740755</c:v>
                </c:pt>
                <c:pt idx="51">
                  <c:v>0.74355344648056809</c:v>
                </c:pt>
                <c:pt idx="52">
                  <c:v>0.73934551175426988</c:v>
                </c:pt>
                <c:pt idx="53">
                  <c:v>0.7352728221420618</c:v>
                </c:pt>
                <c:pt idx="54">
                  <c:v>0.73113395221685118</c:v>
                </c:pt>
                <c:pt idx="55">
                  <c:v>0.72700362837631372</c:v>
                </c:pt>
                <c:pt idx="56">
                  <c:v>0.72283841403658777</c:v>
                </c:pt>
                <c:pt idx="57">
                  <c:v>0.71883470910799196</c:v>
                </c:pt>
                <c:pt idx="58">
                  <c:v>0.71486741961235334</c:v>
                </c:pt>
                <c:pt idx="59">
                  <c:v>0.71084202642157546</c:v>
                </c:pt>
                <c:pt idx="60">
                  <c:v>0.70685539555570276</c:v>
                </c:pt>
                <c:pt idx="61">
                  <c:v>0.70300086078190493</c:v>
                </c:pt>
                <c:pt idx="62">
                  <c:v>0.6990916768990848</c:v>
                </c:pt>
                <c:pt idx="63">
                  <c:v>0.69510344221307274</c:v>
                </c:pt>
                <c:pt idx="64">
                  <c:v>0.69124714993748348</c:v>
                </c:pt>
                <c:pt idx="65">
                  <c:v>0.68743083273140038</c:v>
                </c:pt>
                <c:pt idx="66">
                  <c:v>0.68359314798675364</c:v>
                </c:pt>
                <c:pt idx="67">
                  <c:v>0.67985838597419446</c:v>
                </c:pt>
                <c:pt idx="68">
                  <c:v>0.67610440128678195</c:v>
                </c:pt>
                <c:pt idx="69">
                  <c:v>0.67236559492385051</c:v>
                </c:pt>
                <c:pt idx="70">
                  <c:v>0.66866954447038884</c:v>
                </c:pt>
                <c:pt idx="71">
                  <c:v>0.66498898928040306</c:v>
                </c:pt>
                <c:pt idx="72">
                  <c:v>0.66137908321476191</c:v>
                </c:pt>
                <c:pt idx="73">
                  <c:v>0.65781259578502571</c:v>
                </c:pt>
                <c:pt idx="74">
                  <c:v>0.65417928669714798</c:v>
                </c:pt>
                <c:pt idx="75">
                  <c:v>0.6506733704483687</c:v>
                </c:pt>
                <c:pt idx="76">
                  <c:v>0.64715761067601985</c:v>
                </c:pt>
                <c:pt idx="77">
                  <c:v>0.64363218251839904</c:v>
                </c:pt>
                <c:pt idx="78">
                  <c:v>0.64018017389473925</c:v>
                </c:pt>
                <c:pt idx="79">
                  <c:v>0.63679817186277554</c:v>
                </c:pt>
                <c:pt idx="80">
                  <c:v>0.63333104268757312</c:v>
                </c:pt>
                <c:pt idx="81">
                  <c:v>0.62996190237017535</c:v>
                </c:pt>
                <c:pt idx="82">
                  <c:v>0.6266391921558655</c:v>
                </c:pt>
                <c:pt idx="83">
                  <c:v>0.62336309914437849</c:v>
                </c:pt>
                <c:pt idx="84">
                  <c:v>0.62002968445838003</c:v>
                </c:pt>
                <c:pt idx="85">
                  <c:v>0.61671655079172749</c:v>
                </c:pt>
                <c:pt idx="86">
                  <c:v>0.61355465769459161</c:v>
                </c:pt>
                <c:pt idx="87">
                  <c:v>0.6103376549743692</c:v>
                </c:pt>
                <c:pt idx="88">
                  <c:v>0.60711334845218368</c:v>
                </c:pt>
                <c:pt idx="89">
                  <c:v>0.60396567320386729</c:v>
                </c:pt>
                <c:pt idx="90">
                  <c:v>0.60083886542556109</c:v>
                </c:pt>
                <c:pt idx="91">
                  <c:v>0.59776103237926714</c:v>
                </c:pt>
                <c:pt idx="92">
                  <c:v>0.5947042874551024</c:v>
                </c:pt>
                <c:pt idx="93">
                  <c:v>0.59162569350567895</c:v>
                </c:pt>
                <c:pt idx="94">
                  <c:v>0.58864004173200923</c:v>
                </c:pt>
                <c:pt idx="95">
                  <c:v>0.58557764364641118</c:v>
                </c:pt>
                <c:pt idx="96">
                  <c:v>0.58266349626344704</c:v>
                </c:pt>
                <c:pt idx="97">
                  <c:v>0.57967381453772848</c:v>
                </c:pt>
                <c:pt idx="98">
                  <c:v>0.57670680416928111</c:v>
                </c:pt>
                <c:pt idx="99">
                  <c:v>0.57379072803395315</c:v>
                </c:pt>
                <c:pt idx="100">
                  <c:v>0.57096498328729639</c:v>
                </c:pt>
                <c:pt idx="101">
                  <c:v>0.56809419321758914</c:v>
                </c:pt>
                <c:pt idx="102">
                  <c:v>0.56527465673806065</c:v>
                </c:pt>
                <c:pt idx="103">
                  <c:v>0.56238393023017796</c:v>
                </c:pt>
                <c:pt idx="104">
                  <c:v>0.55961113431753406</c:v>
                </c:pt>
                <c:pt idx="105">
                  <c:v>0.55688989352071361</c:v>
                </c:pt>
                <c:pt idx="106">
                  <c:v>0.5541273675454591</c:v>
                </c:pt>
                <c:pt idx="107">
                  <c:v>0.55142501099885988</c:v>
                </c:pt>
                <c:pt idx="108">
                  <c:v>0.54868236449026142</c:v>
                </c:pt>
                <c:pt idx="109">
                  <c:v>0.54602742344413713</c:v>
                </c:pt>
                <c:pt idx="110">
                  <c:v>0.54333320971222909</c:v>
                </c:pt>
                <c:pt idx="111">
                  <c:v>0.54069193338643451</c:v>
                </c:pt>
                <c:pt idx="112">
                  <c:v>0.53810883861411851</c:v>
                </c:pt>
                <c:pt idx="113">
                  <c:v>0.53551640367709974</c:v>
                </c:pt>
                <c:pt idx="114">
                  <c:v>0.53292022348895118</c:v>
                </c:pt>
                <c:pt idx="115">
                  <c:v>0.53034879025728787</c:v>
                </c:pt>
                <c:pt idx="116">
                  <c:v>0.52780215930346175</c:v>
                </c:pt>
                <c:pt idx="117">
                  <c:v>0.5252204306441719</c:v>
                </c:pt>
                <c:pt idx="118">
                  <c:v>0.52275249971519266</c:v>
                </c:pt>
                <c:pt idx="119">
                  <c:v>0.52025246940500969</c:v>
                </c:pt>
                <c:pt idx="120">
                  <c:v>0.51783455265641332</c:v>
                </c:pt>
                <c:pt idx="121">
                  <c:v>0.51532618036208366</c:v>
                </c:pt>
                <c:pt idx="122">
                  <c:v>0.51293028280898501</c:v>
                </c:pt>
                <c:pt idx="123">
                  <c:v>0.51050190800460593</c:v>
                </c:pt>
                <c:pt idx="124">
                  <c:v>0.50812817332947391</c:v>
                </c:pt>
                <c:pt idx="125">
                  <c:v>0.50575140500527371</c:v>
                </c:pt>
                <c:pt idx="126">
                  <c:v>0.503400691509858</c:v>
                </c:pt>
                <c:pt idx="127">
                  <c:v>0.50110363445425243</c:v>
                </c:pt>
                <c:pt idx="128">
                  <c:v>0.49874744720718195</c:v>
                </c:pt>
                <c:pt idx="129">
                  <c:v>0.49641739394312917</c:v>
                </c:pt>
                <c:pt idx="130">
                  <c:v>0.49411351680860366</c:v>
                </c:pt>
                <c:pt idx="131">
                  <c:v>0.49183585786854955</c:v>
                </c:pt>
                <c:pt idx="132">
                  <c:v>0.48958445910627951</c:v>
                </c:pt>
                <c:pt idx="133">
                  <c:v>0.48733062152806161</c:v>
                </c:pt>
                <c:pt idx="134">
                  <c:v>0.48510310230741349</c:v>
                </c:pt>
                <c:pt idx="135">
                  <c:v>0.48290194322440511</c:v>
                </c:pt>
                <c:pt idx="136">
                  <c:v>0.48067399397301069</c:v>
                </c:pt>
                <c:pt idx="137">
                  <c:v>0.47846842216752727</c:v>
                </c:pt>
                <c:pt idx="138">
                  <c:v>0.4763180821804715</c:v>
                </c:pt>
                <c:pt idx="139">
                  <c:v>0.47416542539864937</c:v>
                </c:pt>
                <c:pt idx="140">
                  <c:v>0.47195852950130374</c:v>
                </c:pt>
                <c:pt idx="141">
                  <c:v>0.46985923913225497</c:v>
                </c:pt>
                <c:pt idx="142">
                  <c:v>0.46770637356253708</c:v>
                </c:pt>
                <c:pt idx="143">
                  <c:v>0.46563174164330068</c:v>
                </c:pt>
                <c:pt idx="144">
                  <c:v>0.46350416470051364</c:v>
                </c:pt>
                <c:pt idx="145">
                  <c:v>0.46140384059329509</c:v>
                </c:pt>
                <c:pt idx="146">
                  <c:v>0.45938094568734372</c:v>
                </c:pt>
                <c:pt idx="147">
                  <c:v>0.45730603692004596</c:v>
                </c:pt>
                <c:pt idx="148">
                  <c:v>0.4552295472183181</c:v>
                </c:pt>
                <c:pt idx="149">
                  <c:v>0.45318039678137412</c:v>
                </c:pt>
                <c:pt idx="150">
                  <c:v>0.45115861569531007</c:v>
                </c:pt>
                <c:pt idx="151">
                  <c:v>0.44918402575633154</c:v>
                </c:pt>
                <c:pt idx="152">
                  <c:v>0.44715889434292905</c:v>
                </c:pt>
                <c:pt idx="153">
                  <c:v>0.44516118815146977</c:v>
                </c:pt>
                <c:pt idx="154">
                  <c:v>0.44316196849948281</c:v>
                </c:pt>
                <c:pt idx="155">
                  <c:v>0.44114257656666583</c:v>
                </c:pt>
                <c:pt idx="156">
                  <c:v>0.4391985847485767</c:v>
                </c:pt>
                <c:pt idx="157">
                  <c:v>0.43728211540297957</c:v>
                </c:pt>
                <c:pt idx="158">
                  <c:v>0.43533519229114004</c:v>
                </c:pt>
                <c:pt idx="159">
                  <c:v>0.43338680135776131</c:v>
                </c:pt>
                <c:pt idx="160">
                  <c:v>0.43146596600586762</c:v>
                </c:pt>
                <c:pt idx="161">
                  <c:v>0.42952663883238207</c:v>
                </c:pt>
                <c:pt idx="162">
                  <c:v>0.42760318309073875</c:v>
                </c:pt>
                <c:pt idx="163">
                  <c:v>0.42570733114322151</c:v>
                </c:pt>
                <c:pt idx="164">
                  <c:v>0.42373568698591291</c:v>
                </c:pt>
                <c:pt idx="165">
                  <c:v>0.42183723833359088</c:v>
                </c:pt>
                <c:pt idx="166">
                  <c:v>0.41989255524081742</c:v>
                </c:pt>
                <c:pt idx="167">
                  <c:v>0.4179915243782738</c:v>
                </c:pt>
                <c:pt idx="168">
                  <c:v>0.41607384355534099</c:v>
                </c:pt>
                <c:pt idx="169">
                  <c:v>0.41415525686003607</c:v>
                </c:pt>
                <c:pt idx="170">
                  <c:v>0.41230870685456655</c:v>
                </c:pt>
                <c:pt idx="171">
                  <c:v>0.41041718379196257</c:v>
                </c:pt>
                <c:pt idx="172">
                  <c:v>0.40855388134774723</c:v>
                </c:pt>
                <c:pt idx="173">
                  <c:v>0.40668970087305067</c:v>
                </c:pt>
                <c:pt idx="174">
                  <c:v>0.40482464307038912</c:v>
                </c:pt>
                <c:pt idx="175">
                  <c:v>0.40295870864248717</c:v>
                </c:pt>
                <c:pt idx="176">
                  <c:v>0.4011210347079599</c:v>
                </c:pt>
                <c:pt idx="177">
                  <c:v>0.39925335530357642</c:v>
                </c:pt>
                <c:pt idx="178">
                  <c:v>0.39744309886406853</c:v>
                </c:pt>
                <c:pt idx="179">
                  <c:v>0.3956028383402968</c:v>
                </c:pt>
                <c:pt idx="180">
                  <c:v>0.39379087806040125</c:v>
                </c:pt>
                <c:pt idx="181">
                  <c:v>0.3920072371700517</c:v>
                </c:pt>
                <c:pt idx="182">
                  <c:v>0.39025193479379772</c:v>
                </c:pt>
                <c:pt idx="183">
                  <c:v>0.38848409440758574</c:v>
                </c:pt>
                <c:pt idx="184">
                  <c:v>0.3867565547002928</c:v>
                </c:pt>
                <c:pt idx="185">
                  <c:v>0.3850282064925486</c:v>
                </c:pt>
                <c:pt idx="186">
                  <c:v>0.38325878444932793</c:v>
                </c:pt>
                <c:pt idx="187">
                  <c:v>0.38155823249507276</c:v>
                </c:pt>
                <c:pt idx="188">
                  <c:v>0.37985688603881984</c:v>
                </c:pt>
                <c:pt idx="189">
                  <c:v>0.37811509856535841</c:v>
                </c:pt>
                <c:pt idx="190">
                  <c:v>0.37641237477325579</c:v>
                </c:pt>
                <c:pt idx="191">
                  <c:v>0.3746988351793647</c:v>
                </c:pt>
                <c:pt idx="192">
                  <c:v>0.37302396434187551</c:v>
                </c:pt>
                <c:pt idx="193">
                  <c:v>0.37130947276625992</c:v>
                </c:pt>
                <c:pt idx="194">
                  <c:v>0.36966248109936339</c:v>
                </c:pt>
                <c:pt idx="195">
                  <c:v>0.36797627633748348</c:v>
                </c:pt>
                <c:pt idx="196">
                  <c:v>0.3663279553887801</c:v>
                </c:pt>
                <c:pt idx="197">
                  <c:v>0.364640816131166</c:v>
                </c:pt>
                <c:pt idx="198">
                  <c:v>0.36298255244049099</c:v>
                </c:pt>
                <c:pt idx="199">
                  <c:v>0.36136160083888696</c:v>
                </c:pt>
                <c:pt idx="200">
                  <c:v>0.35967316341933658</c:v>
                </c:pt>
                <c:pt idx="201">
                  <c:v>0.35801361433696705</c:v>
                </c:pt>
                <c:pt idx="202">
                  <c:v>0.35638296289047811</c:v>
                </c:pt>
                <c:pt idx="203">
                  <c:v>0.3547226881054264</c:v>
                </c:pt>
                <c:pt idx="204">
                  <c:v>0.35309131735535393</c:v>
                </c:pt>
                <c:pt idx="205">
                  <c:v>0.35145958870415084</c:v>
                </c:pt>
                <c:pt idx="206">
                  <c:v>0.3498638650239661</c:v>
                </c:pt>
                <c:pt idx="207">
                  <c:v>0.34823123697232677</c:v>
                </c:pt>
                <c:pt idx="208">
                  <c:v>0.34659825157423918</c:v>
                </c:pt>
                <c:pt idx="209">
                  <c:v>0.3449649089811323</c:v>
                </c:pt>
                <c:pt idx="210">
                  <c:v>0.34336049881803993</c:v>
                </c:pt>
                <c:pt idx="211">
                  <c:v>0.34172644532771257</c:v>
                </c:pt>
                <c:pt idx="212">
                  <c:v>0.34012133064547073</c:v>
                </c:pt>
                <c:pt idx="213">
                  <c:v>0.33848077986888625</c:v>
                </c:pt>
                <c:pt idx="214">
                  <c:v>0.33687514461698531</c:v>
                </c:pt>
                <c:pt idx="215">
                  <c:v>0.3352398574252512</c:v>
                </c:pt>
                <c:pt idx="216">
                  <c:v>0.33359896659264798</c:v>
                </c:pt>
                <c:pt idx="217">
                  <c:v>0.33196315320918945</c:v>
                </c:pt>
                <c:pt idx="218">
                  <c:v>0.33029278776666443</c:v>
                </c:pt>
                <c:pt idx="219">
                  <c:v>0.32865644540906153</c:v>
                </c:pt>
                <c:pt idx="220">
                  <c:v>0.32698590702950769</c:v>
                </c:pt>
                <c:pt idx="221">
                  <c:v>0.32529041450322654</c:v>
                </c:pt>
                <c:pt idx="222">
                  <c:v>0.32359039251357197</c:v>
                </c:pt>
                <c:pt idx="223">
                  <c:v>0.3219196812478769</c:v>
                </c:pt>
                <c:pt idx="224">
                  <c:v>0.32021965925822221</c:v>
                </c:pt>
                <c:pt idx="225">
                  <c:v>0.31854894799252714</c:v>
                </c:pt>
                <c:pt idx="226">
                  <c:v>0.31691101781229375</c:v>
                </c:pt>
                <c:pt idx="227">
                  <c:v>0.31524013371135018</c:v>
                </c:pt>
                <c:pt idx="228">
                  <c:v>0.31356924961040666</c:v>
                </c:pt>
                <c:pt idx="229">
                  <c:v>0.31186905175330615</c:v>
                </c:pt>
                <c:pt idx="230">
                  <c:v>0.31019816765236263</c:v>
                </c:pt>
                <c:pt idx="231">
                  <c:v>0.30852728355141906</c:v>
                </c:pt>
                <c:pt idx="232">
                  <c:v>0.3068270856943186</c:v>
                </c:pt>
                <c:pt idx="233">
                  <c:v>0.30509532569508785</c:v>
                </c:pt>
                <c:pt idx="234">
                  <c:v>0.30339530370543322</c:v>
                </c:pt>
                <c:pt idx="235">
                  <c:v>0.30166597099181902</c:v>
                </c:pt>
                <c:pt idx="236">
                  <c:v>0.29993490835708364</c:v>
                </c:pt>
                <c:pt idx="237">
                  <c:v>0.29826436997752975</c:v>
                </c:pt>
                <c:pt idx="238">
                  <c:v>0.29656452390710664</c:v>
                </c:pt>
                <c:pt idx="239">
                  <c:v>0.29483415293411508</c:v>
                </c:pt>
                <c:pt idx="240">
                  <c:v>0.29310517817781723</c:v>
                </c:pt>
                <c:pt idx="241">
                  <c:v>0.29132551651770605</c:v>
                </c:pt>
                <c:pt idx="242">
                  <c:v>0.28952569939037986</c:v>
                </c:pt>
                <c:pt idx="243">
                  <c:v>0.2877145219984697</c:v>
                </c:pt>
                <c:pt idx="244">
                  <c:v>0.28588905889845778</c:v>
                </c:pt>
                <c:pt idx="245">
                  <c:v>0.28405224375904065</c:v>
                </c:pt>
                <c:pt idx="246">
                  <c:v>0.28220115174898491</c:v>
                </c:pt>
                <c:pt idx="247">
                  <c:v>0.28032993091586617</c:v>
                </c:pt>
                <c:pt idx="248">
                  <c:v>0.27842722647513951</c:v>
                </c:pt>
                <c:pt idx="249">
                  <c:v>0.27654815470774435</c:v>
                </c:pt>
                <c:pt idx="250">
                  <c:v>0.27460869405558758</c:v>
                </c:pt>
                <c:pt idx="251">
                  <c:v>0.27261731139443723</c:v>
                </c:pt>
                <c:pt idx="252">
                  <c:v>0.270609147525609</c:v>
                </c:pt>
                <c:pt idx="253">
                  <c:v>0.2685842141414912</c:v>
                </c:pt>
                <c:pt idx="254">
                  <c:v>0.26655422046306554</c:v>
                </c:pt>
                <c:pt idx="255">
                  <c:v>0.26449445975276986</c:v>
                </c:pt>
                <c:pt idx="256">
                  <c:v>0.26245747230860933</c:v>
                </c:pt>
                <c:pt idx="257">
                  <c:v>0.2603949817044719</c:v>
                </c:pt>
                <c:pt idx="258">
                  <c:v>0.25833037821878696</c:v>
                </c:pt>
                <c:pt idx="259">
                  <c:v>0.25622219323918305</c:v>
                </c:pt>
                <c:pt idx="260">
                  <c:v>0.25413605003031708</c:v>
                </c:pt>
                <c:pt idx="261">
                  <c:v>0.2520038166285104</c:v>
                </c:pt>
                <c:pt idx="262">
                  <c:v>0.2498582166821427</c:v>
                </c:pt>
                <c:pt idx="263">
                  <c:v>0.24771676973320592</c:v>
                </c:pt>
                <c:pt idx="264">
                  <c:v>0.24555905984449802</c:v>
                </c:pt>
                <c:pt idx="265">
                  <c:v>0.24342009122785804</c:v>
                </c:pt>
                <c:pt idx="266">
                  <c:v>0.24125030136062423</c:v>
                </c:pt>
                <c:pt idx="267">
                  <c:v>0.23902733452603225</c:v>
                </c:pt>
                <c:pt idx="268">
                  <c:v>0.23680022327542571</c:v>
                </c:pt>
                <c:pt idx="269">
                  <c:v>0.2346039085285673</c:v>
                </c:pt>
                <c:pt idx="270">
                  <c:v>0.23250236808891012</c:v>
                </c:pt>
                <c:pt idx="271">
                  <c:v>0.23046477332375509</c:v>
                </c:pt>
                <c:pt idx="272">
                  <c:v>0.22836912212631988</c:v>
                </c:pt>
                <c:pt idx="273">
                  <c:v>0.22627215778282275</c:v>
                </c:pt>
                <c:pt idx="274">
                  <c:v>0.22416807704155964</c:v>
                </c:pt>
                <c:pt idx="275">
                  <c:v>0.22214167193677187</c:v>
                </c:pt>
                <c:pt idx="276">
                  <c:v>0.22006672665513649</c:v>
                </c:pt>
                <c:pt idx="277">
                  <c:v>0.21798757022989115</c:v>
                </c:pt>
                <c:pt idx="278">
                  <c:v>0.21593897278331795</c:v>
                </c:pt>
                <c:pt idx="279">
                  <c:v>0.21393275380355703</c:v>
                </c:pt>
                <c:pt idx="280">
                  <c:v>0.21192836605980586</c:v>
                </c:pt>
                <c:pt idx="281">
                  <c:v>0.20994858065707295</c:v>
                </c:pt>
                <c:pt idx="282">
                  <c:v>0.20793910069285571</c:v>
                </c:pt>
                <c:pt idx="283">
                  <c:v>0.20589969728997876</c:v>
                </c:pt>
                <c:pt idx="284">
                  <c:v>0.2038593388711494</c:v>
                </c:pt>
                <c:pt idx="285">
                  <c:v>0.20179891056306029</c:v>
                </c:pt>
                <c:pt idx="286">
                  <c:v>0.19973500922142673</c:v>
                </c:pt>
                <c:pt idx="287">
                  <c:v>0.19765611057434296</c:v>
                </c:pt>
                <c:pt idx="288">
                  <c:v>0.19559974254068971</c:v>
                </c:pt>
                <c:pt idx="289">
                  <c:v>0.19356875344719526</c:v>
                </c:pt>
                <c:pt idx="290">
                  <c:v>0.19154006543157223</c:v>
                </c:pt>
                <c:pt idx="291">
                  <c:v>0.18952231863832081</c:v>
                </c:pt>
                <c:pt idx="292">
                  <c:v>0.1874573218491484</c:v>
                </c:pt>
                <c:pt idx="293">
                  <c:v>0.18541276952574232</c:v>
                </c:pt>
                <c:pt idx="294">
                  <c:v>0.18331854954652146</c:v>
                </c:pt>
                <c:pt idx="295">
                  <c:v>0.18124144569114106</c:v>
                </c:pt>
                <c:pt idx="296">
                  <c:v>0.17922732137169448</c:v>
                </c:pt>
                <c:pt idx="297">
                  <c:v>0.17717558414741938</c:v>
                </c:pt>
                <c:pt idx="298">
                  <c:v>0.1751036854666588</c:v>
                </c:pt>
                <c:pt idx="299">
                  <c:v>0.17304315487512395</c:v>
                </c:pt>
                <c:pt idx="300">
                  <c:v>0.17101398917461108</c:v>
                </c:pt>
              </c:numCache>
            </c:numRef>
          </c:yVal>
          <c:smooth val="1"/>
          <c:extLst>
            <c:ext xmlns:c16="http://schemas.microsoft.com/office/drawing/2014/chart" uri="{C3380CC4-5D6E-409C-BE32-E72D297353CC}">
              <c16:uniqueId val="{00000000-8746-4D99-BD4B-B8553DCE9DF0}"/>
            </c:ext>
          </c:extLst>
        </c:ser>
        <c:ser>
          <c:idx val="1"/>
          <c:order val="1"/>
          <c:tx>
            <c:v>Fit</c:v>
          </c:tx>
          <c:spPr>
            <a:ln>
              <a:solidFill>
                <a:schemeClr val="bg1">
                  <a:lumMod val="75000"/>
                </a:schemeClr>
              </a:solidFill>
            </a:ln>
          </c:spPr>
          <c:marker>
            <c:symbol val="none"/>
          </c:marker>
          <c:xVal>
            <c:numRef>
              <c:f>VECD!$T$15:$T$312</c:f>
              <c:numCache>
                <c:formatCode>#,##0.0</c:formatCode>
                <c:ptCount val="298"/>
                <c:pt idx="0">
                  <c:v>0.27157893664969307</c:v>
                </c:pt>
                <c:pt idx="1">
                  <c:v>0.31773703455109398</c:v>
                </c:pt>
                <c:pt idx="2">
                  <c:v>0.3709357705381412</c:v>
                </c:pt>
                <c:pt idx="3">
                  <c:v>0.43335956649249768</c:v>
                </c:pt>
                <c:pt idx="4">
                  <c:v>0.50346479861041171</c:v>
                </c:pt>
                <c:pt idx="5">
                  <c:v>0.58248396703996363</c:v>
                </c:pt>
                <c:pt idx="6">
                  <c:v>0.67321968207880145</c:v>
                </c:pt>
                <c:pt idx="7">
                  <c:v>0.77336917704871655</c:v>
                </c:pt>
                <c:pt idx="8">
                  <c:v>0.88080153133969996</c:v>
                </c:pt>
                <c:pt idx="9">
                  <c:v>1.0046361124844008</c:v>
                </c:pt>
                <c:pt idx="10">
                  <c:v>1.1374867904767731</c:v>
                </c:pt>
                <c:pt idx="11">
                  <c:v>1.2818588998239631</c:v>
                </c:pt>
                <c:pt idx="12">
                  <c:v>1.4343988682344773</c:v>
                </c:pt>
                <c:pt idx="13">
                  <c:v>1.6009585650999971</c:v>
                </c:pt>
                <c:pt idx="14">
                  <c:v>1.7851251800575054</c:v>
                </c:pt>
                <c:pt idx="15">
                  <c:v>1.9729472492541222</c:v>
                </c:pt>
                <c:pt idx="16">
                  <c:v>2.179573323932237</c:v>
                </c:pt>
                <c:pt idx="17">
                  <c:v>2.3996341755328934</c:v>
                </c:pt>
                <c:pt idx="18">
                  <c:v>2.6262112184535358</c:v>
                </c:pt>
                <c:pt idx="19">
                  <c:v>2.8722952312174388</c:v>
                </c:pt>
                <c:pt idx="20">
                  <c:v>3.1273604242016306</c:v>
                </c:pt>
                <c:pt idx="21">
                  <c:v>3.399738891921483</c:v>
                </c:pt>
                <c:pt idx="22">
                  <c:v>3.6804052381816406</c:v>
                </c:pt>
                <c:pt idx="23">
                  <c:v>3.9742438682303489</c:v>
                </c:pt>
                <c:pt idx="24">
                  <c:v>4.2853760664602936</c:v>
                </c:pt>
                <c:pt idx="25">
                  <c:v>4.6051323684739645</c:v>
                </c:pt>
                <c:pt idx="26">
                  <c:v>4.9363066798956137</c:v>
                </c:pt>
                <c:pt idx="27">
                  <c:v>5.2882793060137958</c:v>
                </c:pt>
                <c:pt idx="28">
                  <c:v>5.6451661172702128</c:v>
                </c:pt>
                <c:pt idx="29">
                  <c:v>6.0206965278370816</c:v>
                </c:pt>
                <c:pt idx="30">
                  <c:v>6.4024900513539134</c:v>
                </c:pt>
                <c:pt idx="31">
                  <c:v>6.8049205494251135</c:v>
                </c:pt>
                <c:pt idx="32">
                  <c:v>7.2105279009569143</c:v>
                </c:pt>
                <c:pt idx="33">
                  <c:v>7.6355436445218903</c:v>
                </c:pt>
                <c:pt idx="34">
                  <c:v>8.0727943357134748</c:v>
                </c:pt>
                <c:pt idx="35">
                  <c:v>8.5204943051833801</c:v>
                </c:pt>
                <c:pt idx="36">
                  <c:v>8.9822654066680752</c:v>
                </c:pt>
                <c:pt idx="37">
                  <c:v>9.4526709388896215</c:v>
                </c:pt>
                <c:pt idx="38">
                  <c:v>9.9354290749718324</c:v>
                </c:pt>
                <c:pt idx="39">
                  <c:v>10.436706624194768</c:v>
                </c:pt>
                <c:pt idx="40">
                  <c:v>10.94198827959417</c:v>
                </c:pt>
                <c:pt idx="41">
                  <c:v>11.466105208703555</c:v>
                </c:pt>
                <c:pt idx="42">
                  <c:v>12.000466688487343</c:v>
                </c:pt>
                <c:pt idx="43">
                  <c:v>12.545121144235695</c:v>
                </c:pt>
                <c:pt idx="44">
                  <c:v>13.102052991851648</c:v>
                </c:pt>
                <c:pt idx="45">
                  <c:v>13.669035943739559</c:v>
                </c:pt>
                <c:pt idx="46">
                  <c:v>14.243786236569152</c:v>
                </c:pt>
                <c:pt idx="47">
                  <c:v>14.82833158712871</c:v>
                </c:pt>
                <c:pt idx="48">
                  <c:v>15.434312912506696</c:v>
                </c:pt>
                <c:pt idx="49">
                  <c:v>16.047633160003961</c:v>
                </c:pt>
                <c:pt idx="50">
                  <c:v>16.660874555382762</c:v>
                </c:pt>
                <c:pt idx="51">
                  <c:v>17.293194089751598</c:v>
                </c:pt>
                <c:pt idx="52">
                  <c:v>17.937465279193045</c:v>
                </c:pt>
                <c:pt idx="53">
                  <c:v>18.598241386491953</c:v>
                </c:pt>
                <c:pt idx="54">
                  <c:v>19.255210570922578</c:v>
                </c:pt>
                <c:pt idx="55">
                  <c:v>19.92098440769885</c:v>
                </c:pt>
                <c:pt idx="56">
                  <c:v>20.605745796060873</c:v>
                </c:pt>
                <c:pt idx="57">
                  <c:v>21.299190899021948</c:v>
                </c:pt>
                <c:pt idx="58">
                  <c:v>21.990442935197361</c:v>
                </c:pt>
                <c:pt idx="59">
                  <c:v>22.700629232572208</c:v>
                </c:pt>
                <c:pt idx="60">
                  <c:v>23.432852293098559</c:v>
                </c:pt>
                <c:pt idx="61">
                  <c:v>24.162363807945852</c:v>
                </c:pt>
                <c:pt idx="62">
                  <c:v>24.899701176485443</c:v>
                </c:pt>
                <c:pt idx="63">
                  <c:v>25.652414258094897</c:v>
                </c:pt>
                <c:pt idx="64">
                  <c:v>26.404771619516737</c:v>
                </c:pt>
                <c:pt idx="65">
                  <c:v>27.172255644510834</c:v>
                </c:pt>
                <c:pt idx="66">
                  <c:v>27.950564554856932</c:v>
                </c:pt>
                <c:pt idx="67">
                  <c:v>28.735814263512982</c:v>
                </c:pt>
                <c:pt idx="68">
                  <c:v>29.531599635144484</c:v>
                </c:pt>
                <c:pt idx="69">
                  <c:v>30.330138152794113</c:v>
                </c:pt>
                <c:pt idx="70">
                  <c:v>31.135010838511999</c:v>
                </c:pt>
                <c:pt idx="71">
                  <c:v>31.962122460802703</c:v>
                </c:pt>
                <c:pt idx="72">
                  <c:v>32.783046814668275</c:v>
                </c:pt>
                <c:pt idx="73">
                  <c:v>33.617918409754658</c:v>
                </c:pt>
                <c:pt idx="74">
                  <c:v>34.466923294881951</c:v>
                </c:pt>
                <c:pt idx="75">
                  <c:v>35.317029952680848</c:v>
                </c:pt>
                <c:pt idx="76">
                  <c:v>36.168399268796826</c:v>
                </c:pt>
                <c:pt idx="77">
                  <c:v>37.045892256169374</c:v>
                </c:pt>
                <c:pt idx="78">
                  <c:v>37.919834715160171</c:v>
                </c:pt>
                <c:pt idx="79">
                  <c:v>38.798348360493549</c:v>
                </c:pt>
                <c:pt idx="80">
                  <c:v>39.681179598417756</c:v>
                </c:pt>
                <c:pt idx="81">
                  <c:v>40.586190942659876</c:v>
                </c:pt>
                <c:pt idx="82">
                  <c:v>41.500170705368276</c:v>
                </c:pt>
                <c:pt idx="83">
                  <c:v>42.399360714301629</c:v>
                </c:pt>
                <c:pt idx="84">
                  <c:v>43.320703797492335</c:v>
                </c:pt>
                <c:pt idx="85">
                  <c:v>44.255627623626168</c:v>
                </c:pt>
                <c:pt idx="86">
                  <c:v>45.188423360276772</c:v>
                </c:pt>
                <c:pt idx="87">
                  <c:v>46.129351376017496</c:v>
                </c:pt>
                <c:pt idx="88">
                  <c:v>47.072850020947577</c:v>
                </c:pt>
                <c:pt idx="89">
                  <c:v>48.024194373151701</c:v>
                </c:pt>
                <c:pt idx="90">
                  <c:v>48.991925443175383</c:v>
                </c:pt>
                <c:pt idx="91">
                  <c:v>49.953156186466948</c:v>
                </c:pt>
                <c:pt idx="92">
                  <c:v>50.941272825291406</c:v>
                </c:pt>
                <c:pt idx="93">
                  <c:v>51.910726931960781</c:v>
                </c:pt>
                <c:pt idx="94">
                  <c:v>52.908453709648079</c:v>
                </c:pt>
                <c:pt idx="95">
                  <c:v>53.913655999490594</c:v>
                </c:pt>
                <c:pt idx="96">
                  <c:v>54.91880531940059</c:v>
                </c:pt>
                <c:pt idx="97">
                  <c:v>55.915983804091908</c:v>
                </c:pt>
                <c:pt idx="98">
                  <c:v>56.935405173599626</c:v>
                </c:pt>
                <c:pt idx="99">
                  <c:v>57.954016576690044</c:v>
                </c:pt>
                <c:pt idx="100">
                  <c:v>59.001199465825813</c:v>
                </c:pt>
                <c:pt idx="101">
                  <c:v>60.032910964638234</c:v>
                </c:pt>
                <c:pt idx="102">
                  <c:v>61.064204512416318</c:v>
                </c:pt>
                <c:pt idx="103">
                  <c:v>62.116236402045132</c:v>
                </c:pt>
                <c:pt idx="104">
                  <c:v>63.165458622781237</c:v>
                </c:pt>
                <c:pt idx="105">
                  <c:v>64.236618939256616</c:v>
                </c:pt>
                <c:pt idx="106">
                  <c:v>65.296416667611453</c:v>
                </c:pt>
                <c:pt idx="107">
                  <c:v>66.378093094061114</c:v>
                </c:pt>
                <c:pt idx="108">
                  <c:v>67.457966454741936</c:v>
                </c:pt>
                <c:pt idx="109">
                  <c:v>68.533103959670854</c:v>
                </c:pt>
                <c:pt idx="110">
                  <c:v>69.622422009704479</c:v>
                </c:pt>
                <c:pt idx="111">
                  <c:v>70.724485169411224</c:v>
                </c:pt>
                <c:pt idx="112">
                  <c:v>71.831538992005704</c:v>
                </c:pt>
                <c:pt idx="113">
                  <c:v>72.942261000969097</c:v>
                </c:pt>
                <c:pt idx="114">
                  <c:v>74.074493811688043</c:v>
                </c:pt>
                <c:pt idx="115">
                  <c:v>75.186128928989902</c:v>
                </c:pt>
                <c:pt idx="116">
                  <c:v>76.317388600627794</c:v>
                </c:pt>
                <c:pt idx="117">
                  <c:v>77.436192604594183</c:v>
                </c:pt>
                <c:pt idx="118">
                  <c:v>78.593159867202118</c:v>
                </c:pt>
                <c:pt idx="119">
                  <c:v>79.728140411377424</c:v>
                </c:pt>
                <c:pt idx="120">
                  <c:v>80.883229698299687</c:v>
                </c:pt>
                <c:pt idx="121">
                  <c:v>82.033017507628756</c:v>
                </c:pt>
                <c:pt idx="122">
                  <c:v>83.195107096734773</c:v>
                </c:pt>
                <c:pt idx="123">
                  <c:v>84.359238661123328</c:v>
                </c:pt>
                <c:pt idx="124">
                  <c:v>85.517528905102481</c:v>
                </c:pt>
                <c:pt idx="125">
                  <c:v>86.706106797784955</c:v>
                </c:pt>
                <c:pt idx="126">
                  <c:v>87.896446960845026</c:v>
                </c:pt>
                <c:pt idx="127">
                  <c:v>89.08950039584839</c:v>
                </c:pt>
                <c:pt idx="128">
                  <c:v>90.285077197839257</c:v>
                </c:pt>
                <c:pt idx="129">
                  <c:v>91.482984715808229</c:v>
                </c:pt>
                <c:pt idx="130">
                  <c:v>92.691766506270071</c:v>
                </c:pt>
                <c:pt idx="131">
                  <c:v>93.902634179801808</c:v>
                </c:pt>
                <c:pt idx="132">
                  <c:v>95.115388606530189</c:v>
                </c:pt>
                <c:pt idx="133">
                  <c:v>96.34756112625675</c:v>
                </c:pt>
                <c:pt idx="134">
                  <c:v>97.5829259389199</c:v>
                </c:pt>
                <c:pt idx="135">
                  <c:v>98.809420711450201</c:v>
                </c:pt>
                <c:pt idx="136">
                  <c:v>100.04772407878617</c:v>
                </c:pt>
                <c:pt idx="137">
                  <c:v>101.31586968446699</c:v>
                </c:pt>
                <c:pt idx="138">
                  <c:v>102.55508031891686</c:v>
                </c:pt>
                <c:pt idx="139">
                  <c:v>103.82538334883006</c:v>
                </c:pt>
                <c:pt idx="140">
                  <c:v>105.0757781631951</c:v>
                </c:pt>
                <c:pt idx="141">
                  <c:v>106.35740228251809</c:v>
                </c:pt>
                <c:pt idx="142">
                  <c:v>107.639452701351</c:v>
                </c:pt>
                <c:pt idx="143">
                  <c:v>108.90078161141176</c:v>
                </c:pt>
                <c:pt idx="144">
                  <c:v>110.19355376781223</c:v>
                </c:pt>
                <c:pt idx="145">
                  <c:v>111.49784619589451</c:v>
                </c:pt>
                <c:pt idx="146">
                  <c:v>112.80198767027305</c:v>
                </c:pt>
                <c:pt idx="147">
                  <c:v>114.10467176888865</c:v>
                </c:pt>
                <c:pt idx="148">
                  <c:v>115.39849671471407</c:v>
                </c:pt>
                <c:pt idx="149">
                  <c:v>116.72412708265766</c:v>
                </c:pt>
                <c:pt idx="150">
                  <c:v>118.04900741884779</c:v>
                </c:pt>
                <c:pt idx="151">
                  <c:v>119.38419639791901</c:v>
                </c:pt>
                <c:pt idx="152">
                  <c:v>120.73878651780338</c:v>
                </c:pt>
                <c:pt idx="153">
                  <c:v>122.07150711860911</c:v>
                </c:pt>
                <c:pt idx="154">
                  <c:v>123.40162986699235</c:v>
                </c:pt>
                <c:pt idx="155">
                  <c:v>124.75581913551105</c:v>
                </c:pt>
                <c:pt idx="156">
                  <c:v>126.12131568302864</c:v>
                </c:pt>
                <c:pt idx="157">
                  <c:v>127.48504994198807</c:v>
                </c:pt>
                <c:pt idx="158">
                  <c:v>128.86673123302972</c:v>
                </c:pt>
                <c:pt idx="159">
                  <c:v>130.2518156574248</c:v>
                </c:pt>
                <c:pt idx="160">
                  <c:v>131.63473865861872</c:v>
                </c:pt>
                <c:pt idx="161">
                  <c:v>133.06239032583204</c:v>
                </c:pt>
                <c:pt idx="162">
                  <c:v>134.46661337602885</c:v>
                </c:pt>
                <c:pt idx="163">
                  <c:v>135.90330198929169</c:v>
                </c:pt>
                <c:pt idx="164">
                  <c:v>137.32997823368052</c:v>
                </c:pt>
                <c:pt idx="165">
                  <c:v>138.77423795274905</c:v>
                </c:pt>
                <c:pt idx="166">
                  <c:v>140.22965415625649</c:v>
                </c:pt>
                <c:pt idx="167">
                  <c:v>141.66047966516976</c:v>
                </c:pt>
                <c:pt idx="168">
                  <c:v>143.12407774901976</c:v>
                </c:pt>
                <c:pt idx="169">
                  <c:v>144.58323597069372</c:v>
                </c:pt>
                <c:pt idx="170">
                  <c:v>146.05342418645355</c:v>
                </c:pt>
                <c:pt idx="171">
                  <c:v>147.53466480072291</c:v>
                </c:pt>
                <c:pt idx="172">
                  <c:v>149.02591631623156</c:v>
                </c:pt>
                <c:pt idx="173">
                  <c:v>150.51327541954529</c:v>
                </c:pt>
                <c:pt idx="174">
                  <c:v>152.02673612323153</c:v>
                </c:pt>
                <c:pt idx="175">
                  <c:v>153.52084525578732</c:v>
                </c:pt>
                <c:pt idx="176">
                  <c:v>155.04023065920413</c:v>
                </c:pt>
                <c:pt idx="177">
                  <c:v>156.55519223866159</c:v>
                </c:pt>
                <c:pt idx="178">
                  <c:v>158.06544056074682</c:v>
                </c:pt>
                <c:pt idx="179">
                  <c:v>159.56964787408432</c:v>
                </c:pt>
                <c:pt idx="180">
                  <c:v>161.09108580269333</c:v>
                </c:pt>
                <c:pt idx="181">
                  <c:v>162.60058022067827</c:v>
                </c:pt>
                <c:pt idx="182">
                  <c:v>164.12079779044217</c:v>
                </c:pt>
                <c:pt idx="183">
                  <c:v>165.67334169456927</c:v>
                </c:pt>
                <c:pt idx="184">
                  <c:v>167.19728931926636</c:v>
                </c:pt>
                <c:pt idx="185">
                  <c:v>168.73190390243511</c:v>
                </c:pt>
                <c:pt idx="186">
                  <c:v>170.30005109862211</c:v>
                </c:pt>
                <c:pt idx="187">
                  <c:v>171.85491287942688</c:v>
                </c:pt>
                <c:pt idx="188">
                  <c:v>173.4263647662508</c:v>
                </c:pt>
                <c:pt idx="189">
                  <c:v>174.98528879929211</c:v>
                </c:pt>
                <c:pt idx="190">
                  <c:v>176.57691864928836</c:v>
                </c:pt>
                <c:pt idx="191">
                  <c:v>178.13840584069484</c:v>
                </c:pt>
                <c:pt idx="192">
                  <c:v>179.73374056193524</c:v>
                </c:pt>
                <c:pt idx="193">
                  <c:v>181.31625663362581</c:v>
                </c:pt>
                <c:pt idx="194">
                  <c:v>182.93168210162901</c:v>
                </c:pt>
                <c:pt idx="195">
                  <c:v>184.53961587932056</c:v>
                </c:pt>
                <c:pt idx="196">
                  <c:v>186.13444745173396</c:v>
                </c:pt>
                <c:pt idx="197">
                  <c:v>187.78161648100064</c:v>
                </c:pt>
                <c:pt idx="198">
                  <c:v>189.41997522420624</c:v>
                </c:pt>
                <c:pt idx="199">
                  <c:v>191.0502233662346</c:v>
                </c:pt>
                <c:pt idx="200">
                  <c:v>192.70954699845279</c:v>
                </c:pt>
                <c:pt idx="201">
                  <c:v>194.36056058962706</c:v>
                </c:pt>
                <c:pt idx="202">
                  <c:v>196.0209621569476</c:v>
                </c:pt>
                <c:pt idx="203">
                  <c:v>197.66796138674678</c:v>
                </c:pt>
                <c:pt idx="204">
                  <c:v>199.3493415077366</c:v>
                </c:pt>
                <c:pt idx="205">
                  <c:v>201.04117532265175</c:v>
                </c:pt>
                <c:pt idx="206">
                  <c:v>202.74245489797542</c:v>
                </c:pt>
                <c:pt idx="207">
                  <c:v>204.43459461142447</c:v>
                </c:pt>
                <c:pt idx="208">
                  <c:v>206.15685670059466</c:v>
                </c:pt>
                <c:pt idx="209">
                  <c:v>207.86977443983125</c:v>
                </c:pt>
                <c:pt idx="210">
                  <c:v>209.61598149612217</c:v>
                </c:pt>
                <c:pt idx="211">
                  <c:v>211.34859471450508</c:v>
                </c:pt>
                <c:pt idx="212">
                  <c:v>213.11185193191392</c:v>
                </c:pt>
                <c:pt idx="213">
                  <c:v>214.88931147708581</c:v>
                </c:pt>
                <c:pt idx="214">
                  <c:v>216.67360976387241</c:v>
                </c:pt>
                <c:pt idx="215">
                  <c:v>218.49128580788417</c:v>
                </c:pt>
                <c:pt idx="216">
                  <c:v>220.29564934981744</c:v>
                </c:pt>
                <c:pt idx="217">
                  <c:v>222.1344795160604</c:v>
                </c:pt>
                <c:pt idx="218">
                  <c:v>224.00140634768616</c:v>
                </c:pt>
                <c:pt idx="219">
                  <c:v>225.88217830649424</c:v>
                </c:pt>
                <c:pt idx="220">
                  <c:v>227.75278048513059</c:v>
                </c:pt>
                <c:pt idx="221">
                  <c:v>229.65385730185517</c:v>
                </c:pt>
                <c:pt idx="222">
                  <c:v>231.54456492507364</c:v>
                </c:pt>
                <c:pt idx="223">
                  <c:v>233.42201035727015</c:v>
                </c:pt>
                <c:pt idx="224">
                  <c:v>235.3340575552711</c:v>
                </c:pt>
                <c:pt idx="225">
                  <c:v>237.25566807387463</c:v>
                </c:pt>
                <c:pt idx="226">
                  <c:v>239.20945437758235</c:v>
                </c:pt>
                <c:pt idx="227">
                  <c:v>241.15235344077223</c:v>
                </c:pt>
                <c:pt idx="228">
                  <c:v>243.10591569266475</c:v>
                </c:pt>
                <c:pt idx="229">
                  <c:v>245.09204809496683</c:v>
                </c:pt>
                <c:pt idx="230">
                  <c:v>247.11253658079804</c:v>
                </c:pt>
                <c:pt idx="231">
                  <c:v>249.1190815425087</c:v>
                </c:pt>
                <c:pt idx="232">
                  <c:v>251.15855733659106</c:v>
                </c:pt>
                <c:pt idx="233">
                  <c:v>253.21030217833442</c:v>
                </c:pt>
                <c:pt idx="234">
                  <c:v>255.22676562202727</c:v>
                </c:pt>
                <c:pt idx="235">
                  <c:v>257.2765730426043</c:v>
                </c:pt>
                <c:pt idx="236">
                  <c:v>259.36076957128904</c:v>
                </c:pt>
                <c:pt idx="237">
                  <c:v>261.45490494616433</c:v>
                </c:pt>
                <c:pt idx="238">
                  <c:v>263.59919227586744</c:v>
                </c:pt>
                <c:pt idx="239">
                  <c:v>265.77024825577496</c:v>
                </c:pt>
                <c:pt idx="240">
                  <c:v>267.96140855507923</c:v>
                </c:pt>
                <c:pt idx="241">
                  <c:v>270.17501873082534</c:v>
                </c:pt>
                <c:pt idx="242">
                  <c:v>272.40890116209482</c:v>
                </c:pt>
                <c:pt idx="243">
                  <c:v>274.6654127494528</c:v>
                </c:pt>
                <c:pt idx="244">
                  <c:v>276.94920393718451</c:v>
                </c:pt>
                <c:pt idx="245">
                  <c:v>279.26922061518371</c:v>
                </c:pt>
                <c:pt idx="246">
                  <c:v>281.58255753556205</c:v>
                </c:pt>
                <c:pt idx="247">
                  <c:v>283.95498708168913</c:v>
                </c:pt>
                <c:pt idx="248">
                  <c:v>286.37990009341729</c:v>
                </c:pt>
                <c:pt idx="249">
                  <c:v>288.83009288731608</c:v>
                </c:pt>
                <c:pt idx="250">
                  <c:v>291.30566090575655</c:v>
                </c:pt>
                <c:pt idx="251">
                  <c:v>293.79755710285571</c:v>
                </c:pt>
                <c:pt idx="252">
                  <c:v>296.32519697775274</c:v>
                </c:pt>
                <c:pt idx="253">
                  <c:v>298.84742979748484</c:v>
                </c:pt>
                <c:pt idx="254">
                  <c:v>301.402297243894</c:v>
                </c:pt>
                <c:pt idx="255">
                  <c:v>303.97140718626713</c:v>
                </c:pt>
                <c:pt idx="256">
                  <c:v>306.58770758329888</c:v>
                </c:pt>
                <c:pt idx="257">
                  <c:v>309.20049417960001</c:v>
                </c:pt>
                <c:pt idx="258">
                  <c:v>311.86280451838866</c:v>
                </c:pt>
                <c:pt idx="259">
                  <c:v>314.54868248135608</c:v>
                </c:pt>
                <c:pt idx="260">
                  <c:v>317.24418567726741</c:v>
                </c:pt>
                <c:pt idx="261">
                  <c:v>319.96573409798771</c:v>
                </c:pt>
                <c:pt idx="262">
                  <c:v>322.68514941197083</c:v>
                </c:pt>
                <c:pt idx="263">
                  <c:v>325.4425642598876</c:v>
                </c:pt>
                <c:pt idx="264">
                  <c:v>328.25616815872024</c:v>
                </c:pt>
                <c:pt idx="265">
                  <c:v>331.08778437927128</c:v>
                </c:pt>
                <c:pt idx="266">
                  <c:v>333.90761404963621</c:v>
                </c:pt>
                <c:pt idx="267">
                  <c:v>336.66086091524943</c:v>
                </c:pt>
                <c:pt idx="268">
                  <c:v>339.37178819523427</c:v>
                </c:pt>
                <c:pt idx="269">
                  <c:v>342.14457440655917</c:v>
                </c:pt>
                <c:pt idx="270">
                  <c:v>344.93136514436469</c:v>
                </c:pt>
                <c:pt idx="271">
                  <c:v>347.73711805267766</c:v>
                </c:pt>
                <c:pt idx="272">
                  <c:v>350.48904820291312</c:v>
                </c:pt>
                <c:pt idx="273">
                  <c:v>353.29566138353618</c:v>
                </c:pt>
                <c:pt idx="274">
                  <c:v>356.11878207944</c:v>
                </c:pt>
                <c:pt idx="275">
                  <c:v>358.92815532000748</c:v>
                </c:pt>
                <c:pt idx="276">
                  <c:v>361.71296045301625</c:v>
                </c:pt>
                <c:pt idx="277">
                  <c:v>364.50750111139496</c:v>
                </c:pt>
                <c:pt idx="278">
                  <c:v>367.29266108109653</c:v>
                </c:pt>
                <c:pt idx="279">
                  <c:v>370.11703656938886</c:v>
                </c:pt>
                <c:pt idx="280">
                  <c:v>372.98222086318123</c:v>
                </c:pt>
                <c:pt idx="281">
                  <c:v>375.86107191703616</c:v>
                </c:pt>
                <c:pt idx="282">
                  <c:v>378.77084378698743</c:v>
                </c:pt>
                <c:pt idx="283">
                  <c:v>381.69667120751438</c:v>
                </c:pt>
                <c:pt idx="284">
                  <c:v>384.64903410683462</c:v>
                </c:pt>
                <c:pt idx="285">
                  <c:v>387.59388794279471</c:v>
                </c:pt>
                <c:pt idx="286">
                  <c:v>390.52836030093977</c:v>
                </c:pt>
                <c:pt idx="287">
                  <c:v>393.47355116505815</c:v>
                </c:pt>
                <c:pt idx="288">
                  <c:v>396.42141398359382</c:v>
                </c:pt>
                <c:pt idx="289">
                  <c:v>399.42609790243444</c:v>
                </c:pt>
                <c:pt idx="290">
                  <c:v>402.42602015062158</c:v>
                </c:pt>
                <c:pt idx="291">
                  <c:v>405.48533966246765</c:v>
                </c:pt>
                <c:pt idx="292">
                  <c:v>408.54179352334631</c:v>
                </c:pt>
                <c:pt idx="293">
                  <c:v>411.55170299700387</c:v>
                </c:pt>
                <c:pt idx="294">
                  <c:v>414.61033399769371</c:v>
                </c:pt>
                <c:pt idx="295">
                  <c:v>417.70119726689893</c:v>
                </c:pt>
                <c:pt idx="296">
                  <c:v>420.79431666932879</c:v>
                </c:pt>
                <c:pt idx="297">
                  <c:v>423.87030441749124</c:v>
                </c:pt>
              </c:numCache>
            </c:numRef>
          </c:xVal>
          <c:yVal>
            <c:numRef>
              <c:f>VECD!$W$15:$W$312</c:f>
              <c:numCache>
                <c:formatCode>0.00</c:formatCode>
                <c:ptCount val="298"/>
                <c:pt idx="0">
                  <c:v>0.93402900303721281</c:v>
                </c:pt>
                <c:pt idx="1">
                  <c:v>0.93033479651661721</c:v>
                </c:pt>
                <c:pt idx="2">
                  <c:v>0.92648902410526923</c:v>
                </c:pt>
                <c:pt idx="3">
                  <c:v>0.92241118442616166</c:v>
                </c:pt>
                <c:pt idx="4">
                  <c:v>0.91826596266775029</c:v>
                </c:pt>
                <c:pt idx="5">
                  <c:v>0.91402346141732782</c:v>
                </c:pt>
                <c:pt idx="6">
                  <c:v>0.90959269417875577</c:v>
                </c:pt>
                <c:pt idx="7">
                  <c:v>0.90513417804586005</c:v>
                </c:pt>
                <c:pt idx="8">
                  <c:v>0.90075280520086187</c:v>
                </c:pt>
                <c:pt idx="9">
                  <c:v>0.8961159938841694</c:v>
                </c:pt>
                <c:pt idx="10">
                  <c:v>0.89153970645540159</c:v>
                </c:pt>
                <c:pt idx="11">
                  <c:v>0.88694663988163103</c:v>
                </c:pt>
                <c:pt idx="12">
                  <c:v>0.88244730574094021</c:v>
                </c:pt>
                <c:pt idx="13">
                  <c:v>0.87787822838581875</c:v>
                </c:pt>
                <c:pt idx="14">
                  <c:v>0.8731742984399159</c:v>
                </c:pt>
                <c:pt idx="15">
                  <c:v>0.86869298108433346</c:v>
                </c:pt>
                <c:pt idx="16">
                  <c:v>0.86407404712014135</c:v>
                </c:pt>
                <c:pt idx="17">
                  <c:v>0.8594592519546369</c:v>
                </c:pt>
                <c:pt idx="18">
                  <c:v>0.85498814870875572</c:v>
                </c:pt>
                <c:pt idx="19">
                  <c:v>0.85040890461040231</c:v>
                </c:pt>
                <c:pt idx="20">
                  <c:v>0.8459254409879704</c:v>
                </c:pt>
                <c:pt idx="21">
                  <c:v>0.84139398098033968</c:v>
                </c:pt>
                <c:pt idx="22">
                  <c:v>0.83696625228784849</c:v>
                </c:pt>
                <c:pt idx="23">
                  <c:v>0.83256101014771444</c:v>
                </c:pt>
                <c:pt idx="24">
                  <c:v>0.82812253908325317</c:v>
                </c:pt>
                <c:pt idx="25">
                  <c:v>0.82377516510795223</c:v>
                </c:pt>
                <c:pt idx="26">
                  <c:v>0.81947562445995026</c:v>
                </c:pt>
                <c:pt idx="27">
                  <c:v>0.81510780009304318</c:v>
                </c:pt>
                <c:pt idx="28">
                  <c:v>0.81086872755596673</c:v>
                </c:pt>
                <c:pt idx="29">
                  <c:v>0.80659312021417384</c:v>
                </c:pt>
                <c:pt idx="30">
                  <c:v>0.80242116582614187</c:v>
                </c:pt>
                <c:pt idx="31">
                  <c:v>0.79819600088140852</c:v>
                </c:pt>
                <c:pt idx="32">
                  <c:v>0.7940994927891325</c:v>
                </c:pt>
                <c:pt idx="33">
                  <c:v>0.78996534206480196</c:v>
                </c:pt>
                <c:pt idx="34">
                  <c:v>0.78586613171298636</c:v>
                </c:pt>
                <c:pt idx="35">
                  <c:v>0.78181652561207993</c:v>
                </c:pt>
                <c:pt idx="36">
                  <c:v>0.77778267528608591</c:v>
                </c:pt>
                <c:pt idx="37">
                  <c:v>0.77381031243411857</c:v>
                </c:pt>
                <c:pt idx="38">
                  <c:v>0.76986565342864677</c:v>
                </c:pt>
                <c:pt idx="39">
                  <c:v>0.76589996199431098</c:v>
                </c:pt>
                <c:pt idx="40">
                  <c:v>0.76202653010560162</c:v>
                </c:pt>
                <c:pt idx="41">
                  <c:v>0.75813020517441987</c:v>
                </c:pt>
                <c:pt idx="42">
                  <c:v>0.75427566291549974</c:v>
                </c:pt>
                <c:pt idx="43">
                  <c:v>0.75046052947827802</c:v>
                </c:pt>
                <c:pt idx="44">
                  <c:v>0.74666964127824231</c:v>
                </c:pt>
                <c:pt idx="45">
                  <c:v>0.74291692270925647</c:v>
                </c:pt>
                <c:pt idx="46">
                  <c:v>0.73921513691761498</c:v>
                </c:pt>
                <c:pt idx="47">
                  <c:v>0.73554898700814131</c:v>
                </c:pt>
                <c:pt idx="48">
                  <c:v>0.73184669283957282</c:v>
                </c:pt>
                <c:pt idx="49">
                  <c:v>0.72819497576136505</c:v>
                </c:pt>
                <c:pt idx="50">
                  <c:v>0.7246337327382939</c:v>
                </c:pt>
                <c:pt idx="51">
                  <c:v>0.72105021791008284</c:v>
                </c:pt>
                <c:pt idx="52">
                  <c:v>0.71748591049125732</c:v>
                </c:pt>
                <c:pt idx="53">
                  <c:v>0.71391608806202744</c:v>
                </c:pt>
                <c:pt idx="54">
                  <c:v>0.71044801251157086</c:v>
                </c:pt>
                <c:pt idx="55">
                  <c:v>0.70701140251367822</c:v>
                </c:pt>
                <c:pt idx="56">
                  <c:v>0.70355413976524361</c:v>
                </c:pt>
                <c:pt idx="57">
                  <c:v>0.7001286559557971</c:v>
                </c:pt>
                <c:pt idx="58">
                  <c:v>0.69678572996535926</c:v>
                </c:pt>
                <c:pt idx="59">
                  <c:v>0.69342194334494689</c:v>
                </c:pt>
                <c:pt idx="60">
                  <c:v>0.69002496685051329</c:v>
                </c:pt>
                <c:pt idx="61">
                  <c:v>0.68670880919998822</c:v>
                </c:pt>
                <c:pt idx="62">
                  <c:v>0.68342285298306527</c:v>
                </c:pt>
                <c:pt idx="63">
                  <c:v>0.68013326664620877</c:v>
                </c:pt>
                <c:pt idx="64">
                  <c:v>0.6769076240055526</c:v>
                </c:pt>
                <c:pt idx="65">
                  <c:v>0.67367837659108432</c:v>
                </c:pt>
                <c:pt idx="66">
                  <c:v>0.67046383943805643</c:v>
                </c:pt>
                <c:pt idx="67">
                  <c:v>0.66727932835780113</c:v>
                </c:pt>
                <c:pt idx="68">
                  <c:v>0.66410953919559801</c:v>
                </c:pt>
                <c:pt idx="69">
                  <c:v>0.66098435674414191</c:v>
                </c:pt>
                <c:pt idx="70">
                  <c:v>0.6578882835188582</c:v>
                </c:pt>
                <c:pt idx="71">
                  <c:v>0.65476063596123302</c:v>
                </c:pt>
                <c:pt idx="72">
                  <c:v>0.6517082107827088</c:v>
                </c:pt>
                <c:pt idx="73">
                  <c:v>0.64865468868886156</c:v>
                </c:pt>
                <c:pt idx="74">
                  <c:v>0.6455998345874715</c:v>
                </c:pt>
                <c:pt idx="75">
                  <c:v>0.64258985303490823</c:v>
                </c:pt>
                <c:pt idx="76">
                  <c:v>0.63962244442595906</c:v>
                </c:pt>
                <c:pt idx="77">
                  <c:v>0.63661133036413386</c:v>
                </c:pt>
                <c:pt idx="78">
                  <c:v>0.63365833612113953</c:v>
                </c:pt>
                <c:pt idx="79">
                  <c:v>0.63073434699541453</c:v>
                </c:pt>
                <c:pt idx="80">
                  <c:v>0.62783921543456622</c:v>
                </c:pt>
                <c:pt idx="81">
                  <c:v>0.624914674869256</c:v>
                </c:pt>
                <c:pt idx="82">
                  <c:v>0.62200405144265036</c:v>
                </c:pt>
                <c:pt idx="83">
                  <c:v>0.61918108832761365</c:v>
                </c:pt>
                <c:pt idx="84">
                  <c:v>0.61632883387408555</c:v>
                </c:pt>
                <c:pt idx="85">
                  <c:v>0.61347473967340427</c:v>
                </c:pt>
                <c:pt idx="86">
                  <c:v>0.61066610895955287</c:v>
                </c:pt>
                <c:pt idx="87">
                  <c:v>0.60787108377905263</c:v>
                </c:pt>
                <c:pt idx="88">
                  <c:v>0.60510555235649499</c:v>
                </c:pt>
                <c:pt idx="89">
                  <c:v>0.60235342814854254</c:v>
                </c:pt>
                <c:pt idx="90">
                  <c:v>0.59959018026177902</c:v>
                </c:pt>
                <c:pt idx="91">
                  <c:v>0.5968805503825545</c:v>
                </c:pt>
                <c:pt idx="92">
                  <c:v>0.59413038568937226</c:v>
                </c:pt>
                <c:pt idx="93">
                  <c:v>0.59146580770527946</c:v>
                </c:pt>
                <c:pt idx="94">
                  <c:v>0.58875723233129262</c:v>
                </c:pt>
                <c:pt idx="95">
                  <c:v>0.58606187985249747</c:v>
                </c:pt>
                <c:pt idx="96">
                  <c:v>0.58339928092395832</c:v>
                </c:pt>
                <c:pt idx="97">
                  <c:v>0.58078905349768251</c:v>
                </c:pt>
                <c:pt idx="98">
                  <c:v>0.57815183235230716</c:v>
                </c:pt>
                <c:pt idx="99">
                  <c:v>0.5755473220056303</c:v>
                </c:pt>
                <c:pt idx="100">
                  <c:v>0.57290072930733715</c:v>
                </c:pt>
                <c:pt idx="101">
                  <c:v>0.570323063465765</c:v>
                </c:pt>
                <c:pt idx="102">
                  <c:v>0.56777518732272581</c:v>
                </c:pt>
                <c:pt idx="103">
                  <c:v>0.56520486053280861</c:v>
                </c:pt>
                <c:pt idx="104">
                  <c:v>0.56266955309224898</c:v>
                </c:pt>
                <c:pt idx="105">
                  <c:v>0.56010944206030633</c:v>
                </c:pt>
                <c:pt idx="106">
                  <c:v>0.55760377391695559</c:v>
                </c:pt>
                <c:pt idx="107">
                  <c:v>0.55507361027055402</c:v>
                </c:pt>
                <c:pt idx="108">
                  <c:v>0.5525743758295325</c:v>
                </c:pt>
                <c:pt idx="109">
                  <c:v>0.55011191861797015</c:v>
                </c:pt>
                <c:pt idx="110">
                  <c:v>0.54764257289893803</c:v>
                </c:pt>
                <c:pt idx="111">
                  <c:v>0.54516987314246568</c:v>
                </c:pt>
                <c:pt idx="112">
                  <c:v>0.54271117545533165</c:v>
                </c:pt>
                <c:pt idx="113">
                  <c:v>0.54026907006023106</c:v>
                </c:pt>
                <c:pt idx="114">
                  <c:v>0.53780453205478285</c:v>
                </c:pt>
                <c:pt idx="115">
                  <c:v>0.53540864282127065</c:v>
                </c:pt>
                <c:pt idx="116">
                  <c:v>0.53299408444396179</c:v>
                </c:pt>
                <c:pt idx="117">
                  <c:v>0.53062898703887229</c:v>
                </c:pt>
                <c:pt idx="118">
                  <c:v>0.52820656341746153</c:v>
                </c:pt>
                <c:pt idx="119">
                  <c:v>0.52585269404975676</c:v>
                </c:pt>
                <c:pt idx="120">
                  <c:v>0.52347947696864039</c:v>
                </c:pt>
                <c:pt idx="121">
                  <c:v>0.52113902742465767</c:v>
                </c:pt>
                <c:pt idx="122">
                  <c:v>0.51879519943692687</c:v>
                </c:pt>
                <c:pt idx="123">
                  <c:v>0.51646858773052895</c:v>
                </c:pt>
                <c:pt idx="124">
                  <c:v>0.5141743632189183</c:v>
                </c:pt>
                <c:pt idx="125">
                  <c:v>0.51184114254516966</c:v>
                </c:pt>
                <c:pt idx="126">
                  <c:v>0.50952529838338401</c:v>
                </c:pt>
                <c:pt idx="127">
                  <c:v>0.50722463174063748</c:v>
                </c:pt>
                <c:pt idx="128">
                  <c:v>0.50493919089153927</c:v>
                </c:pt>
                <c:pt idx="129">
                  <c:v>0.50266902697400417</c:v>
                </c:pt>
                <c:pt idx="130">
                  <c:v>0.50039784389710384</c:v>
                </c:pt>
                <c:pt idx="131">
                  <c:v>0.49814204745387836</c:v>
                </c:pt>
                <c:pt idx="132">
                  <c:v>0.49590169263841088</c:v>
                </c:pt>
                <c:pt idx="133">
                  <c:v>0.49364448593796573</c:v>
                </c:pt>
                <c:pt idx="134">
                  <c:v>0.49140027327088032</c:v>
                </c:pt>
                <c:pt idx="135">
                  <c:v>0.48919045020342522</c:v>
                </c:pt>
                <c:pt idx="136">
                  <c:v>0.48697744544001365</c:v>
                </c:pt>
                <c:pt idx="137">
                  <c:v>0.48472956656803046</c:v>
                </c:pt>
                <c:pt idx="138">
                  <c:v>0.48255065403069708</c:v>
                </c:pt>
                <c:pt idx="139">
                  <c:v>0.48033484108360247</c:v>
                </c:pt>
                <c:pt idx="140">
                  <c:v>0.47817097423353827</c:v>
                </c:pt>
                <c:pt idx="141">
                  <c:v>0.47597044072193273</c:v>
                </c:pt>
                <c:pt idx="142">
                  <c:v>0.4737864290908147</c:v>
                </c:pt>
                <c:pt idx="143">
                  <c:v>0.47165422926117484</c:v>
                </c:pt>
                <c:pt idx="144">
                  <c:v>0.46948554302643897</c:v>
                </c:pt>
                <c:pt idx="145">
                  <c:v>0.46731430028444787</c:v>
                </c:pt>
                <c:pt idx="146">
                  <c:v>0.46515982616149609</c:v>
                </c:pt>
                <c:pt idx="147">
                  <c:v>0.46302393453736579</c:v>
                </c:pt>
                <c:pt idx="148">
                  <c:v>0.46091826946697023</c:v>
                </c:pt>
                <c:pt idx="149">
                  <c:v>0.45877676832403746</c:v>
                </c:pt>
                <c:pt idx="150">
                  <c:v>0.45665228615573472</c:v>
                </c:pt>
                <c:pt idx="151">
                  <c:v>0.45452696524983871</c:v>
                </c:pt>
                <c:pt idx="152">
                  <c:v>0.45238656221052753</c:v>
                </c:pt>
                <c:pt idx="153">
                  <c:v>0.45029596213486089</c:v>
                </c:pt>
                <c:pt idx="154">
                  <c:v>0.44822424320096022</c:v>
                </c:pt>
                <c:pt idx="155">
                  <c:v>0.44612996354183032</c:v>
                </c:pt>
                <c:pt idx="156">
                  <c:v>0.44403317199531356</c:v>
                </c:pt>
                <c:pt idx="157">
                  <c:v>0.44195382794307914</c:v>
                </c:pt>
                <c:pt idx="158">
                  <c:v>0.43986187727930293</c:v>
                </c:pt>
                <c:pt idx="159">
                  <c:v>0.43777942108044154</c:v>
                </c:pt>
                <c:pt idx="160">
                  <c:v>0.4357145893404083</c:v>
                </c:pt>
                <c:pt idx="161">
                  <c:v>0.43359777784472642</c:v>
                </c:pt>
                <c:pt idx="162">
                  <c:v>0.43153012098528909</c:v>
                </c:pt>
                <c:pt idx="163">
                  <c:v>0.42942919898896481</c:v>
                </c:pt>
                <c:pt idx="164">
                  <c:v>0.42735721929908255</c:v>
                </c:pt>
                <c:pt idx="165">
                  <c:v>0.42527396830212527</c:v>
                </c:pt>
                <c:pt idx="166">
                  <c:v>0.42318889575508345</c:v>
                </c:pt>
                <c:pt idx="167">
                  <c:v>0.42115278056509053</c:v>
                </c:pt>
                <c:pt idx="168">
                  <c:v>0.41908387364780664</c:v>
                </c:pt>
                <c:pt idx="169">
                  <c:v>0.4170349479096761</c:v>
                </c:pt>
                <c:pt idx="170">
                  <c:v>0.41498414295110864</c:v>
                </c:pt>
                <c:pt idx="171">
                  <c:v>0.41293150619528207</c:v>
                </c:pt>
                <c:pt idx="172">
                  <c:v>0.41087854390980816</c:v>
                </c:pt>
                <c:pt idx="173">
                  <c:v>0.4088442572443467</c:v>
                </c:pt>
                <c:pt idx="174">
                  <c:v>0.40678769901482803</c:v>
                </c:pt>
                <c:pt idx="175">
                  <c:v>0.40477050698192596</c:v>
                </c:pt>
                <c:pt idx="176">
                  <c:v>0.40273229158111901</c:v>
                </c:pt>
                <c:pt idx="177">
                  <c:v>0.40071295390006645</c:v>
                </c:pt>
                <c:pt idx="178">
                  <c:v>0.39871255770646141</c:v>
                </c:pt>
                <c:pt idx="179">
                  <c:v>0.3967325289567899</c:v>
                </c:pt>
                <c:pt idx="180">
                  <c:v>0.39474217699540182</c:v>
                </c:pt>
                <c:pt idx="181">
                  <c:v>0.39277954197616682</c:v>
                </c:pt>
                <c:pt idx="182">
                  <c:v>0.3908149510083827</c:v>
                </c:pt>
                <c:pt idx="183">
                  <c:v>0.38882080908102212</c:v>
                </c:pt>
                <c:pt idx="184">
                  <c:v>0.38687522815733433</c:v>
                </c:pt>
                <c:pt idx="185">
                  <c:v>0.38492769390611992</c:v>
                </c:pt>
                <c:pt idx="186">
                  <c:v>0.38294951429861734</c:v>
                </c:pt>
                <c:pt idx="187">
                  <c:v>0.3809998013966619</c:v>
                </c:pt>
                <c:pt idx="188">
                  <c:v>0.3790409525697126</c:v>
                </c:pt>
                <c:pt idx="189">
                  <c:v>0.37710913718119421</c:v>
                </c:pt>
                <c:pt idx="190">
                  <c:v>0.37514835077159836</c:v>
                </c:pt>
                <c:pt idx="191">
                  <c:v>0.3732358801092287</c:v>
                </c:pt>
                <c:pt idx="192">
                  <c:v>0.37129322407082344</c:v>
                </c:pt>
                <c:pt idx="193">
                  <c:v>0.36937726855150621</c:v>
                </c:pt>
                <c:pt idx="194">
                  <c:v>0.3674326974334623</c:v>
                </c:pt>
                <c:pt idx="195">
                  <c:v>0.36550824649559066</c:v>
                </c:pt>
                <c:pt idx="196">
                  <c:v>0.36361026116504813</c:v>
                </c:pt>
                <c:pt idx="197">
                  <c:v>0.36166110304842414</c:v>
                </c:pt>
                <c:pt idx="198">
                  <c:v>0.35973341273620196</c:v>
                </c:pt>
                <c:pt idx="199">
                  <c:v>0.35782604048348943</c:v>
                </c:pt>
                <c:pt idx="200">
                  <c:v>0.35589553147311803</c:v>
                </c:pt>
                <c:pt idx="201">
                  <c:v>0.35398543224701562</c:v>
                </c:pt>
                <c:pt idx="202">
                  <c:v>0.35207512620729486</c:v>
                </c:pt>
                <c:pt idx="203">
                  <c:v>0.35019064851721005</c:v>
                </c:pt>
                <c:pt idx="204">
                  <c:v>0.34827737785434687</c:v>
                </c:pt>
                <c:pt idx="205">
                  <c:v>0.34636281670979219</c:v>
                </c:pt>
                <c:pt idx="206">
                  <c:v>0.34444814458709916</c:v>
                </c:pt>
                <c:pt idx="207">
                  <c:v>0.34255413614155061</c:v>
                </c:pt>
                <c:pt idx="208">
                  <c:v>0.34063689310486978</c:v>
                </c:pt>
                <c:pt idx="209">
                  <c:v>0.33874039687244073</c:v>
                </c:pt>
                <c:pt idx="210">
                  <c:v>0.3368175172820812</c:v>
                </c:pt>
                <c:pt idx="211">
                  <c:v>0.33491991595562465</c:v>
                </c:pt>
                <c:pt idx="212">
                  <c:v>0.33299915169688732</c:v>
                </c:pt>
                <c:pt idx="213">
                  <c:v>0.33107338948154008</c:v>
                </c:pt>
                <c:pt idx="214">
                  <c:v>0.32915064972929076</c:v>
                </c:pt>
                <c:pt idx="215">
                  <c:v>0.32720254280927763</c:v>
                </c:pt>
                <c:pt idx="216">
                  <c:v>0.32527914109470568</c:v>
                </c:pt>
                <c:pt idx="217">
                  <c:v>0.32332955212368497</c:v>
                </c:pt>
                <c:pt idx="218">
                  <c:v>0.32136092405659322</c:v>
                </c:pt>
                <c:pt idx="219">
                  <c:v>0.31938849878193831</c:v>
                </c:pt>
                <c:pt idx="220">
                  <c:v>0.31743734615808294</c:v>
                </c:pt>
                <c:pt idx="221">
                  <c:v>0.31546509725609528</c:v>
                </c:pt>
                <c:pt idx="222">
                  <c:v>0.31351414992858695</c:v>
                </c:pt>
                <c:pt idx="223">
                  <c:v>0.31158715230599765</c:v>
                </c:pt>
                <c:pt idx="224">
                  <c:v>0.30963501243843228</c:v>
                </c:pt>
                <c:pt idx="225">
                  <c:v>0.30768351424313867</c:v>
                </c:pt>
                <c:pt idx="226">
                  <c:v>0.30570989141001881</c:v>
                </c:pt>
                <c:pt idx="227">
                  <c:v>0.3037576757714926</c:v>
                </c:pt>
                <c:pt idx="228">
                  <c:v>0.30180507223588871</c:v>
                </c:pt>
                <c:pt idx="229">
                  <c:v>0.29983038846900056</c:v>
                </c:pt>
                <c:pt idx="230">
                  <c:v>0.29783223798441105</c:v>
                </c:pt>
                <c:pt idx="231">
                  <c:v>0.29585840580735134</c:v>
                </c:pt>
                <c:pt idx="232">
                  <c:v>0.29386278799118459</c:v>
                </c:pt>
                <c:pt idx="233">
                  <c:v>0.29186581236227249</c:v>
                </c:pt>
                <c:pt idx="234">
                  <c:v>0.28991344383919082</c:v>
                </c:pt>
                <c:pt idx="235">
                  <c:v>0.28793908610511465</c:v>
                </c:pt>
                <c:pt idx="236">
                  <c:v>0.28594210724708191</c:v>
                </c:pt>
                <c:pt idx="237">
                  <c:v>0.28394613013261449</c:v>
                </c:pt>
                <c:pt idx="238">
                  <c:v>0.28191313829419939</c:v>
                </c:pt>
                <c:pt idx="239">
                  <c:v>0.27986573794439806</c:v>
                </c:pt>
                <c:pt idx="240">
                  <c:v>0.27781042039829684</c:v>
                </c:pt>
                <c:pt idx="241">
                  <c:v>0.27574515689441415</c:v>
                </c:pt>
                <c:pt idx="242">
                  <c:v>0.27367214947163254</c:v>
                </c:pt>
                <c:pt idx="243">
                  <c:v>0.27158938027005963</c:v>
                </c:pt>
                <c:pt idx="244">
                  <c:v>0.26949277603246846</c:v>
                </c:pt>
                <c:pt idx="245">
                  <c:v>0.26737444169569891</c:v>
                </c:pt>
                <c:pt idx="246">
                  <c:v>0.26527361581522535</c:v>
                </c:pt>
                <c:pt idx="247">
                  <c:v>0.26313079718780541</c:v>
                </c:pt>
                <c:pt idx="248">
                  <c:v>0.2609526202614687</c:v>
                </c:pt>
                <c:pt idx="249">
                  <c:v>0.25876393233373973</c:v>
                </c:pt>
                <c:pt idx="250">
                  <c:v>0.25656485424432152</c:v>
                </c:pt>
                <c:pt idx="251">
                  <c:v>0.25436355968532376</c:v>
                </c:pt>
                <c:pt idx="252">
                  <c:v>0.25214310827165221</c:v>
                </c:pt>
                <c:pt idx="253">
                  <c:v>0.24993969922031933</c:v>
                </c:pt>
                <c:pt idx="254">
                  <c:v>0.24772012433006663</c:v>
                </c:pt>
                <c:pt idx="255">
                  <c:v>0.24550052848765336</c:v>
                </c:pt>
                <c:pt idx="256">
                  <c:v>0.24325271423069783</c:v>
                </c:pt>
                <c:pt idx="257">
                  <c:v>0.24102038297325334</c:v>
                </c:pt>
                <c:pt idx="258">
                  <c:v>0.23875837170679437</c:v>
                </c:pt>
                <c:pt idx="259">
                  <c:v>0.23648907602862723</c:v>
                </c:pt>
                <c:pt idx="260">
                  <c:v>0.23422433189254288</c:v>
                </c:pt>
                <c:pt idx="261">
                  <c:v>0.23195041516105441</c:v>
                </c:pt>
                <c:pt idx="262">
                  <c:v>0.22969085898769914</c:v>
                </c:pt>
                <c:pt idx="263">
                  <c:v>0.22741238801142538</c:v>
                </c:pt>
                <c:pt idx="264">
                  <c:v>0.22510044277165175</c:v>
                </c:pt>
                <c:pt idx="265">
                  <c:v>0.22278672268938982</c:v>
                </c:pt>
                <c:pt idx="266">
                  <c:v>0.22049543700810104</c:v>
                </c:pt>
                <c:pt idx="267">
                  <c:v>0.21827041134831726</c:v>
                </c:pt>
                <c:pt idx="268">
                  <c:v>0.21609116398390105</c:v>
                </c:pt>
                <c:pt idx="269">
                  <c:v>0.21387391567979397</c:v>
                </c:pt>
                <c:pt idx="270">
                  <c:v>0.21165725819173464</c:v>
                </c:pt>
                <c:pt idx="271">
                  <c:v>0.20943729885901419</c:v>
                </c:pt>
                <c:pt idx="272">
                  <c:v>0.20727125651401179</c:v>
                </c:pt>
                <c:pt idx="273">
                  <c:v>0.20507358007723009</c:v>
                </c:pt>
                <c:pt idx="274">
                  <c:v>0.20287444710297475</c:v>
                </c:pt>
                <c:pt idx="275">
                  <c:v>0.20069729347102561</c:v>
                </c:pt>
                <c:pt idx="276">
                  <c:v>0.19855013203913541</c:v>
                </c:pt>
                <c:pt idx="277">
                  <c:v>0.19640628656135128</c:v>
                </c:pt>
                <c:pt idx="278">
                  <c:v>0.19428028815255338</c:v>
                </c:pt>
                <c:pt idx="279">
                  <c:v>0.19213507712904976</c:v>
                </c:pt>
                <c:pt idx="280">
                  <c:v>0.18996976346534411</c:v>
                </c:pt>
                <c:pt idx="281">
                  <c:v>0.18780503169187046</c:v>
                </c:pt>
                <c:pt idx="282">
                  <c:v>0.18562802170483628</c:v>
                </c:pt>
                <c:pt idx="283">
                  <c:v>0.18344998132444268</c:v>
                </c:pt>
                <c:pt idx="284">
                  <c:v>0.18126320860044742</c:v>
                </c:pt>
                <c:pt idx="285">
                  <c:v>0.17909288740798435</c:v>
                </c:pt>
                <c:pt idx="286">
                  <c:v>0.176940900119258</c:v>
                </c:pt>
                <c:pt idx="287">
                  <c:v>0.17479164179371143</c:v>
                </c:pt>
                <c:pt idx="288">
                  <c:v>0.17265092570886686</c:v>
                </c:pt>
                <c:pt idx="289">
                  <c:v>0.1704796156180125</c:v>
                </c:pt>
                <c:pt idx="290">
                  <c:v>0.1683223594480554</c:v>
                </c:pt>
                <c:pt idx="291">
                  <c:v>0.16613317682483808</c:v>
                </c:pt>
                <c:pt idx="292">
                  <c:v>0.16395678720253504</c:v>
                </c:pt>
                <c:pt idx="293">
                  <c:v>0.16182390465440788</c:v>
                </c:pt>
                <c:pt idx="294">
                  <c:v>0.15966690471294509</c:v>
                </c:pt>
                <c:pt idx="295">
                  <c:v>0.15749770225084325</c:v>
                </c:pt>
                <c:pt idx="296">
                  <c:v>0.15533738256348595</c:v>
                </c:pt>
                <c:pt idx="297">
                  <c:v>0.15319928564979091</c:v>
                </c:pt>
              </c:numCache>
            </c:numRef>
          </c:yVal>
          <c:smooth val="1"/>
          <c:extLst>
            <c:ext xmlns:c16="http://schemas.microsoft.com/office/drawing/2014/chart" uri="{C3380CC4-5D6E-409C-BE32-E72D297353CC}">
              <c16:uniqueId val="{00000001-8746-4D99-BD4B-B8553DCE9DF0}"/>
            </c:ext>
          </c:extLst>
        </c:ser>
        <c:dLbls>
          <c:showLegendKey val="0"/>
          <c:showVal val="0"/>
          <c:showCatName val="0"/>
          <c:showSerName val="0"/>
          <c:showPercent val="0"/>
          <c:showBubbleSize val="0"/>
        </c:dLbls>
        <c:axId val="-57460512"/>
        <c:axId val="-40659600"/>
      </c:scatterChart>
      <c:valAx>
        <c:axId val="-57460512"/>
        <c:scaling>
          <c:orientation val="minMax"/>
          <c:min val="0"/>
        </c:scaling>
        <c:delete val="0"/>
        <c:axPos val="b"/>
        <c:title>
          <c:tx>
            <c:rich>
              <a:bodyPr/>
              <a:lstStyle/>
              <a:p>
                <a:pPr>
                  <a:defRPr/>
                </a:pPr>
                <a:r>
                  <a:rPr lang="en-US" sz="1000" b="1" i="0" baseline="0"/>
                  <a:t>Damage Intensity</a:t>
                </a:r>
                <a:endParaRPr lang="en-US" sz="1000"/>
              </a:p>
            </c:rich>
          </c:tx>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659600"/>
        <c:crosses val="autoZero"/>
        <c:crossBetween val="midCat"/>
      </c:valAx>
      <c:valAx>
        <c:axId val="-40659600"/>
        <c:scaling>
          <c:orientation val="minMax"/>
          <c:min val="0"/>
        </c:scaling>
        <c:delete val="0"/>
        <c:axPos val="l"/>
        <c:title>
          <c:tx>
            <c:rich>
              <a:bodyPr/>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cs typeface="Calibri"/>
                  </a:rPr>
                  <a:t>C</a:t>
                </a:r>
              </a:p>
            </c:rich>
          </c:tx>
          <c:overlay val="0"/>
        </c:title>
        <c:numFmt formatCode="0.000" sourceLinked="1"/>
        <c:majorTickMark val="none"/>
        <c:minorTickMark val="none"/>
        <c:tickLblPos val="nextTo"/>
        <c:crossAx val="-57460512"/>
        <c:crosses val="autoZero"/>
        <c:crossBetween val="midCat"/>
      </c:valAx>
    </c:plotArea>
    <c:legend>
      <c:legendPos val="r"/>
      <c:layout>
        <c:manualLayout>
          <c:xMode val="edge"/>
          <c:yMode val="edge"/>
          <c:x val="0.889125181923347"/>
          <c:y val="0.47732692504346302"/>
          <c:w val="9.8909859312610204E-2"/>
          <c:h val="0.145584756450898"/>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741012543404"/>
          <c:y val="5.6030183727034097E-2"/>
          <c:w val="0.83866186344270699"/>
          <c:h val="0.82950510463758598"/>
        </c:manualLayout>
      </c:layout>
      <c:scatterChart>
        <c:scatterStyle val="lineMarker"/>
        <c:varyColors val="0"/>
        <c:ser>
          <c:idx val="0"/>
          <c:order val="0"/>
          <c:spPr>
            <a:ln w="19050">
              <a:solidFill>
                <a:schemeClr val="tx1"/>
              </a:solidFill>
            </a:ln>
          </c:spPr>
          <c:marker>
            <c:symbol val="circle"/>
            <c:size val="4"/>
            <c:spPr>
              <a:noFill/>
              <a:ln>
                <a:solidFill>
                  <a:srgbClr val="C00000"/>
                </a:solidFill>
              </a:ln>
            </c:spPr>
          </c:marker>
          <c:xVal>
            <c:numRef>
              <c:f>FractureIndexAnalysis!$D$5:$D$311</c:f>
              <c:numCache>
                <c:formatCode>General</c:formatCode>
                <c:ptCount val="3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numCache>
            </c:numRef>
          </c:xVal>
          <c:yVal>
            <c:numRef>
              <c:f>FractureIndexAnalysis!$E$5:$E$311</c:f>
              <c:numCache>
                <c:formatCode>General</c:formatCode>
                <c:ptCount val="3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numCache>
            </c:numRef>
          </c:yVal>
          <c:smooth val="0"/>
          <c:extLst>
            <c:ext xmlns:c16="http://schemas.microsoft.com/office/drawing/2014/chart" uri="{C3380CC4-5D6E-409C-BE32-E72D297353CC}">
              <c16:uniqueId val="{00000000-234C-4402-9173-9F01F4D3E74A}"/>
            </c:ext>
          </c:extLst>
        </c:ser>
        <c:dLbls>
          <c:showLegendKey val="0"/>
          <c:showVal val="0"/>
          <c:showCatName val="0"/>
          <c:showSerName val="0"/>
          <c:showPercent val="0"/>
          <c:showBubbleSize val="0"/>
        </c:dLbls>
        <c:axId val="339824608"/>
        <c:axId val="339952672"/>
      </c:scatterChart>
      <c:valAx>
        <c:axId val="339824608"/>
        <c:scaling>
          <c:orientation val="minMax"/>
        </c:scaling>
        <c:delete val="0"/>
        <c:axPos val="b"/>
        <c:title>
          <c:tx>
            <c:rich>
              <a:bodyPr/>
              <a:lstStyle/>
              <a:p>
                <a:pPr>
                  <a:defRPr/>
                </a:pPr>
                <a:r>
                  <a:rPr lang="en-US"/>
                  <a:t>a (mm)</a:t>
                </a:r>
              </a:p>
            </c:rich>
          </c:tx>
          <c:overlay val="0"/>
        </c:title>
        <c:numFmt formatCode="General" sourceLinked="1"/>
        <c:majorTickMark val="out"/>
        <c:minorTickMark val="none"/>
        <c:tickLblPos val="nextTo"/>
        <c:crossAx val="339952672"/>
        <c:crosses val="autoZero"/>
        <c:crossBetween val="midCat"/>
      </c:valAx>
      <c:valAx>
        <c:axId val="339952672"/>
        <c:scaling>
          <c:orientation val="minMax"/>
          <c:min val="0"/>
        </c:scaling>
        <c:delete val="0"/>
        <c:axPos val="l"/>
        <c:title>
          <c:tx>
            <c:rich>
              <a:bodyPr rot="-5400000" vert="horz"/>
              <a:lstStyle/>
              <a:p>
                <a:pPr>
                  <a:defRPr/>
                </a:pPr>
                <a:r>
                  <a:rPr lang="en-US"/>
                  <a:t>da/dN (mm/cycle)</a:t>
                </a:r>
              </a:p>
            </c:rich>
          </c:tx>
          <c:overlay val="0"/>
        </c:title>
        <c:numFmt formatCode="General" sourceLinked="1"/>
        <c:majorTickMark val="out"/>
        <c:minorTickMark val="none"/>
        <c:tickLblPos val="nextTo"/>
        <c:crossAx val="339824608"/>
        <c:crosses val="autoZero"/>
        <c:crossBetween val="midCat"/>
      </c:valAx>
      <c:spPr>
        <a:ln>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42</xdr:row>
      <xdr:rowOff>15240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6019800" cy="769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r>
            <a:rPr lang="en-US" sz="1400" b="1">
              <a:latin typeface="Times New Roman" pitchFamily="18" charset="0"/>
              <a:cs typeface="Times New Roman" pitchFamily="18" charset="0"/>
            </a:rPr>
            <a:t>Linear Amplitude Sweep Analysis Template</a:t>
          </a:r>
          <a:r>
            <a:rPr lang="en-US" sz="1400" b="1" baseline="0">
              <a:latin typeface="Times New Roman" pitchFamily="18" charset="0"/>
              <a:cs typeface="Times New Roman" pitchFamily="18" charset="0"/>
            </a:rPr>
            <a:t> (AASHTO TP-101-12-Modified)</a:t>
          </a:r>
        </a:p>
        <a:p>
          <a:r>
            <a:rPr lang="en-US" sz="1400" b="0" baseline="0">
              <a:latin typeface="Times New Roman" pitchFamily="18" charset="0"/>
              <a:cs typeface="Times New Roman" pitchFamily="18" charset="0"/>
            </a:rPr>
            <a:t>Version 1.52</a:t>
          </a:r>
        </a:p>
        <a:p>
          <a:endParaRPr lang="en-US" sz="1400">
            <a:latin typeface="Times New Roman" pitchFamily="18" charset="0"/>
            <a:cs typeface="Times New Roman" pitchFamily="18" charset="0"/>
          </a:endParaRPr>
        </a:p>
        <a:p>
          <a:r>
            <a:rPr lang="en-US" sz="1400" b="1">
              <a:latin typeface="Times New Roman" pitchFamily="18" charset="0"/>
              <a:cs typeface="Times New Roman" pitchFamily="18" charset="0"/>
            </a:rPr>
            <a:t>Instructions:</a:t>
          </a:r>
        </a:p>
        <a:p>
          <a:r>
            <a:rPr lang="en-US" sz="1400" i="1" u="sng">
              <a:latin typeface="Times New Roman" pitchFamily="18" charset="0"/>
              <a:cs typeface="Times New Roman" pitchFamily="18" charset="0"/>
            </a:rPr>
            <a:t>Analysis Option</a:t>
          </a:r>
          <a:r>
            <a:rPr lang="en-US" sz="1400" i="1" u="sng" baseline="0">
              <a:latin typeface="Times New Roman" pitchFamily="18" charset="0"/>
              <a:cs typeface="Times New Roman" pitchFamily="18" charset="0"/>
            </a:rPr>
            <a:t> 1: </a:t>
          </a:r>
          <a:r>
            <a:rPr lang="en-US" sz="1400" i="1" u="sng">
              <a:latin typeface="Times New Roman" pitchFamily="18" charset="0"/>
              <a:cs typeface="Times New Roman" pitchFamily="18" charset="0"/>
            </a:rPr>
            <a:t>Viscoelastic Continuum Damage: </a:t>
          </a:r>
        </a:p>
        <a:p>
          <a:pPr marL="0" marR="0" lvl="0" indent="0" defTabSz="914400" eaLnBrk="1" fontAlgn="auto" latinLnBrk="0" hangingPunct="1">
            <a:lnSpc>
              <a:spcPct val="100000"/>
            </a:lnSpc>
            <a:spcBef>
              <a:spcPts val="0"/>
            </a:spcBef>
            <a:spcAft>
              <a:spcPts val="0"/>
            </a:spcAft>
            <a:buClrTx/>
            <a:buSzTx/>
            <a:buFontTx/>
            <a:buNone/>
            <a:tabLst/>
            <a:defRPr/>
          </a:pPr>
          <a:r>
            <a:rPr lang="en-US" sz="1400">
              <a:latin typeface="Times New Roman" pitchFamily="18" charset="0"/>
              <a:cs typeface="Times New Roman" pitchFamily="18" charset="0"/>
            </a:rPr>
            <a:t>Cells</a:t>
          </a:r>
          <a:r>
            <a:rPr lang="en-US" sz="1400" baseline="0">
              <a:latin typeface="Times New Roman" pitchFamily="18" charset="0"/>
              <a:cs typeface="Times New Roman" pitchFamily="18" charset="0"/>
            </a:rPr>
            <a:t> colored green require raw data input from DSR data file. Paste test data into respective green columns.  Data analysis will be completed automatically. Report "A" and "B".</a:t>
          </a:r>
          <a:br>
            <a:rPr lang="en-US" sz="1400"/>
          </a:br>
          <a:endParaRPr lang="en-US" sz="1400"/>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1" u="sng" strike="noStrike" kern="0" cap="none" spc="0" normalizeH="0" baseline="0" noProof="0">
              <a:ln>
                <a:noFill/>
              </a:ln>
              <a:solidFill>
                <a:prstClr val="black"/>
              </a:solidFill>
              <a:effectLst/>
              <a:uLnTx/>
              <a:uFillTx/>
              <a:latin typeface="Times New Roman" pitchFamily="18" charset="0"/>
              <a:ea typeface="+mn-ea"/>
              <a:cs typeface="Times New Roman" pitchFamily="18" charset="0"/>
            </a:rPr>
            <a:t>Analysis Option 2: Fracture Index: </a:t>
          </a:r>
        </a:p>
        <a:p>
          <a:r>
            <a:rPr kumimoji="0" lang="en-US" sz="14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Cells colored green require raw data input from DSR data file. Paste test data into respective green columns.  Data analysis will be completed automatically. Follow provided example to determine the local minima in the curve and report as "Crack Length at Failure".</a:t>
          </a:r>
          <a:endParaRPr lang="en-US" sz="1400"/>
        </a:p>
        <a:p>
          <a:endParaRPr lang="en-US" sz="1400"/>
        </a:p>
        <a:p>
          <a:r>
            <a:rPr lang="en-US" sz="1400" i="1" u="sng">
              <a:solidFill>
                <a:schemeClr val="dk1"/>
              </a:solidFill>
              <a:effectLst/>
              <a:latin typeface="Times New Roman" panose="02020603050405020304" pitchFamily="18" charset="0"/>
              <a:ea typeface="+mn-ea"/>
              <a:cs typeface="Times New Roman" panose="02020603050405020304" pitchFamily="18" charset="0"/>
            </a:rPr>
            <a:t>Failure</a:t>
          </a:r>
          <a:r>
            <a:rPr lang="en-US" sz="1400" i="1" u="sng" baseline="0">
              <a:solidFill>
                <a:schemeClr val="dk1"/>
              </a:solidFill>
              <a:effectLst/>
              <a:latin typeface="Times New Roman" panose="02020603050405020304" pitchFamily="18" charset="0"/>
              <a:ea typeface="+mn-ea"/>
              <a:cs typeface="Times New Roman" panose="02020603050405020304" pitchFamily="18" charset="0"/>
            </a:rPr>
            <a:t> Criteria</a:t>
          </a:r>
          <a:r>
            <a:rPr lang="en-US" sz="1400" i="1" u="sng">
              <a:solidFill>
                <a:schemeClr val="dk1"/>
              </a:solidFill>
              <a:effectLst/>
              <a:latin typeface="Times New Roman" panose="02020603050405020304" pitchFamily="18" charset="0"/>
              <a:ea typeface="+mn-ea"/>
              <a:cs typeface="Times New Roman" panose="02020603050405020304" pitchFamily="18" charset="0"/>
            </a:rPr>
            <a:t>: </a:t>
          </a:r>
          <a:endParaRPr lang="en-US" sz="1400">
            <a:effectLst/>
            <a:latin typeface="Times New Roman" panose="02020603050405020304" pitchFamily="18" charset="0"/>
            <a:cs typeface="Times New Roman" panose="02020603050405020304" pitchFamily="18" charset="0"/>
          </a:endParaRPr>
        </a:p>
        <a:p>
          <a:r>
            <a:rPr lang="en-US" sz="1400">
              <a:solidFill>
                <a:schemeClr val="dk1"/>
              </a:solidFill>
              <a:effectLst/>
              <a:latin typeface="Times New Roman" panose="02020603050405020304" pitchFamily="18" charset="0"/>
              <a:ea typeface="+mn-ea"/>
              <a:cs typeface="Times New Roman" panose="02020603050405020304" pitchFamily="18" charset="0"/>
            </a:rPr>
            <a:t>The value</a:t>
          </a:r>
          <a:r>
            <a:rPr lang="en-US" sz="1400" baseline="0">
              <a:solidFill>
                <a:schemeClr val="dk1"/>
              </a:solidFill>
              <a:effectLst/>
              <a:latin typeface="Times New Roman" panose="02020603050405020304" pitchFamily="18" charset="0"/>
              <a:ea typeface="+mn-ea"/>
              <a:cs typeface="Times New Roman" panose="02020603050405020304" pitchFamily="18" charset="0"/>
            </a:rPr>
            <a:t> of </a:t>
          </a:r>
          <a:r>
            <a:rPr lang="en-US" sz="1400" i="1" baseline="0">
              <a:solidFill>
                <a:schemeClr val="dk1"/>
              </a:solidFill>
              <a:effectLst/>
              <a:latin typeface="Times New Roman" panose="02020603050405020304" pitchFamily="18" charset="0"/>
              <a:ea typeface="+mn-ea"/>
              <a:cs typeface="Times New Roman" panose="02020603050405020304" pitchFamily="18" charset="0"/>
            </a:rPr>
            <a:t>D(t)</a:t>
          </a:r>
          <a:r>
            <a:rPr lang="en-US" sz="1400" baseline="0">
              <a:solidFill>
                <a:schemeClr val="dk1"/>
              </a:solidFill>
              <a:effectLst/>
              <a:latin typeface="Times New Roman" panose="02020603050405020304" pitchFamily="18" charset="0"/>
              <a:ea typeface="+mn-ea"/>
              <a:cs typeface="Times New Roman" panose="02020603050405020304" pitchFamily="18" charset="0"/>
            </a:rPr>
            <a:t> at failure, </a:t>
          </a:r>
          <a:r>
            <a:rPr lang="en-US" sz="1400" i="1" baseline="0">
              <a:solidFill>
                <a:schemeClr val="dk1"/>
              </a:solidFill>
              <a:effectLst/>
              <a:latin typeface="Times New Roman" panose="02020603050405020304" pitchFamily="18" charset="0"/>
              <a:ea typeface="+mn-ea"/>
              <a:cs typeface="Times New Roman" panose="02020603050405020304" pitchFamily="18" charset="0"/>
            </a:rPr>
            <a:t>D</a:t>
          </a:r>
          <a:r>
            <a:rPr lang="en-US" sz="1400" i="1" baseline="-25000">
              <a:solidFill>
                <a:schemeClr val="dk1"/>
              </a:solidFill>
              <a:effectLst/>
              <a:latin typeface="Times New Roman" panose="02020603050405020304" pitchFamily="18" charset="0"/>
              <a:ea typeface="+mn-ea"/>
              <a:cs typeface="Times New Roman" panose="02020603050405020304" pitchFamily="18" charset="0"/>
            </a:rPr>
            <a:t>f</a:t>
          </a:r>
          <a:r>
            <a:rPr lang="en-US" sz="1400" baseline="0">
              <a:solidFill>
                <a:schemeClr val="dk1"/>
              </a:solidFill>
              <a:effectLst/>
              <a:latin typeface="Times New Roman" panose="02020603050405020304" pitchFamily="18" charset="0"/>
              <a:ea typeface="+mn-ea"/>
              <a:cs typeface="Times New Roman" panose="02020603050405020304" pitchFamily="18" charset="0"/>
            </a:rPr>
            <a:t>, is defined as the </a:t>
          </a:r>
          <a:r>
            <a:rPr lang="en-US" sz="1400" i="1" baseline="0">
              <a:solidFill>
                <a:schemeClr val="dk1"/>
              </a:solidFill>
              <a:effectLst/>
              <a:latin typeface="Times New Roman" panose="02020603050405020304" pitchFamily="18" charset="0"/>
              <a:ea typeface="+mn-ea"/>
              <a:cs typeface="Times New Roman" panose="02020603050405020304" pitchFamily="18" charset="0"/>
            </a:rPr>
            <a:t>D(t)</a:t>
          </a:r>
          <a:r>
            <a:rPr lang="en-US" sz="1400" baseline="0">
              <a:solidFill>
                <a:schemeClr val="dk1"/>
              </a:solidFill>
              <a:effectLst/>
              <a:latin typeface="Times New Roman" panose="02020603050405020304" pitchFamily="18" charset="0"/>
              <a:ea typeface="+mn-ea"/>
              <a:cs typeface="Times New Roman" panose="02020603050405020304" pitchFamily="18" charset="0"/>
            </a:rPr>
            <a:t> which corresponds to a 35 percent reduction in undamaged </a:t>
          </a:r>
          <a:r>
            <a:rPr lang="en-US" sz="1400" i="1" baseline="0">
              <a:solidFill>
                <a:schemeClr val="dk1"/>
              </a:solidFill>
              <a:effectLst/>
              <a:latin typeface="Times New Roman" panose="02020603050405020304" pitchFamily="18" charset="0"/>
              <a:ea typeface="+mn-ea"/>
              <a:cs typeface="Times New Roman" panose="02020603050405020304" pitchFamily="18" charset="0"/>
            </a:rPr>
            <a:t>|G*|·sin</a:t>
          </a:r>
          <a:r>
            <a:rPr lang="el-GR" sz="1400" i="1" baseline="0">
              <a:solidFill>
                <a:schemeClr val="dk1"/>
              </a:solidFill>
              <a:effectLst/>
              <a:latin typeface="Times New Roman" panose="02020603050405020304" pitchFamily="18" charset="0"/>
              <a:ea typeface="+mn-ea"/>
              <a:cs typeface="Times New Roman" panose="02020603050405020304" pitchFamily="18" charset="0"/>
            </a:rPr>
            <a:t>δ</a:t>
          </a:r>
          <a:r>
            <a:rPr lang="en-US" sz="1400" i="1" baseline="0">
              <a:solidFill>
                <a:schemeClr val="dk1"/>
              </a:solidFill>
              <a:effectLst/>
              <a:latin typeface="Times New Roman" panose="02020603050405020304" pitchFamily="18" charset="0"/>
              <a:ea typeface="+mn-ea"/>
              <a:cs typeface="Times New Roman" panose="02020603050405020304" pitchFamily="18" charset="0"/>
            </a:rPr>
            <a:t> (C</a:t>
          </a:r>
          <a:r>
            <a:rPr lang="en-US" sz="1400" i="1" baseline="-25000">
              <a:solidFill>
                <a:schemeClr val="dk1"/>
              </a:solidFill>
              <a:effectLst/>
              <a:latin typeface="Times New Roman" panose="02020603050405020304" pitchFamily="18" charset="0"/>
              <a:ea typeface="+mn-ea"/>
              <a:cs typeface="Times New Roman" panose="02020603050405020304" pitchFamily="18" charset="0"/>
            </a:rPr>
            <a:t>0</a:t>
          </a:r>
          <a:r>
            <a:rPr lang="en-US" sz="1400" i="1" baseline="0">
              <a:solidFill>
                <a:schemeClr val="dk1"/>
              </a:solidFill>
              <a:effectLst/>
              <a:latin typeface="Times New Roman" panose="02020603050405020304" pitchFamily="18" charset="0"/>
              <a:ea typeface="+mn-ea"/>
              <a:cs typeface="Times New Roman" panose="02020603050405020304" pitchFamily="18" charset="0"/>
            </a:rPr>
            <a:t>)</a:t>
          </a:r>
          <a:r>
            <a:rPr lang="en-US" sz="1400" baseline="0">
              <a:solidFill>
                <a:schemeClr val="dk1"/>
              </a:solidFill>
              <a:effectLst/>
              <a:latin typeface="Times New Roman" panose="02020603050405020304" pitchFamily="18" charset="0"/>
              <a:ea typeface="+mn-ea"/>
              <a:cs typeface="Times New Roman" panose="02020603050405020304" pitchFamily="18" charset="0"/>
            </a:rPr>
            <a:t>.</a:t>
          </a:r>
          <a:endParaRPr lang="en-US" sz="1400">
            <a:effectLst/>
            <a:latin typeface="Times New Roman" panose="02020603050405020304" pitchFamily="18" charset="0"/>
            <a:cs typeface="Times New Roman" panose="02020603050405020304" pitchFamily="18" charset="0"/>
          </a:endParaRPr>
        </a:p>
        <a:p>
          <a:endParaRPr lang="en-US" sz="1400"/>
        </a:p>
        <a:p>
          <a:r>
            <a:rPr lang="en-US" sz="1400" b="1" baseline="0">
              <a:latin typeface="Times New Roman" pitchFamily="18" charset="0"/>
              <a:cs typeface="Times New Roman" pitchFamily="18" charset="0"/>
            </a:rPr>
            <a:t>Please direct questions to:</a:t>
          </a:r>
        </a:p>
        <a:p>
          <a:pPr fontAlgn="base"/>
          <a:endParaRPr lang="en-US" sz="1200" baseline="0">
            <a:solidFill>
              <a:schemeClr val="dk1"/>
            </a:solidFill>
            <a:latin typeface="Times New Roman" pitchFamily="18" charset="0"/>
            <a:ea typeface="+mn-ea"/>
            <a:cs typeface="Times New Roman" pitchFamily="18" charset="0"/>
          </a:endParaRPr>
        </a:p>
        <a:p>
          <a:r>
            <a:rPr lang="en-US" sz="1400" baseline="0">
              <a:solidFill>
                <a:schemeClr val="dk1"/>
              </a:solidFill>
              <a:latin typeface="Times New Roman" pitchFamily="18" charset="0"/>
              <a:ea typeface="+mn-ea"/>
              <a:cs typeface="Times New Roman" pitchFamily="18" charset="0"/>
            </a:rPr>
            <a:t>Professor Hussain Bahia, Ph.D.</a:t>
          </a:r>
          <a:endParaRPr lang="en-US" sz="140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latin typeface="Times New Roman" pitchFamily="18" charset="0"/>
              <a:ea typeface="+mn-ea"/>
              <a:cs typeface="Times New Roman" pitchFamily="18" charset="0"/>
            </a:rPr>
            <a:t>bahia@engr.wisc.edu</a:t>
          </a:r>
        </a:p>
        <a:p>
          <a:endParaRPr lang="en-US" sz="1400">
            <a:solidFill>
              <a:schemeClr val="dk1"/>
            </a:solidFill>
            <a:latin typeface="Times New Roman" pitchFamily="18" charset="0"/>
            <a:ea typeface="+mn-ea"/>
            <a:cs typeface="Times New Roman" pitchFamily="18" charset="0"/>
          </a:endParaRPr>
        </a:p>
        <a:p>
          <a:endParaRPr lang="en-US" sz="1400">
            <a:latin typeface="Times New Roman" pitchFamily="18" charset="0"/>
            <a:cs typeface="Times New Roman" pitchFamily="18" charset="0"/>
          </a:endParaRPr>
        </a:p>
        <a:p>
          <a:endParaRPr lang="en-US" sz="1400">
            <a:latin typeface="Times New Roman" pitchFamily="18" charset="0"/>
            <a:cs typeface="Times New Roman" pitchFamily="18" charset="0"/>
          </a:endParaRPr>
        </a:p>
        <a:p>
          <a:r>
            <a:rPr lang="en-US" sz="1200">
              <a:latin typeface="Times New Roman" pitchFamily="18" charset="0"/>
              <a:cs typeface="Times New Roman" pitchFamily="18" charset="0"/>
            </a:rPr>
            <a:t>April 4, 2013: Spreadsheet updated by Dr. Hassan Tabatabaee to fix error in af calculation.</a:t>
          </a:r>
        </a:p>
        <a:p>
          <a:r>
            <a:rPr lang="en-US" sz="1200">
              <a:latin typeface="Times New Roman" pitchFamily="18" charset="0"/>
              <a:cs typeface="Times New Roman" pitchFamily="18" charset="0"/>
            </a:rPr>
            <a:t>Feb 19, 2013: Spreadsheet updated by Dr. Hassan Tabatabaee with minor revisions.</a:t>
          </a:r>
        </a:p>
        <a:p>
          <a:r>
            <a:rPr lang="en-US" sz="1200">
              <a:latin typeface="Times New Roman" pitchFamily="18" charset="0"/>
              <a:cs typeface="Times New Roman" pitchFamily="18" charset="0"/>
            </a:rPr>
            <a:t>Nov 13, 2012: Spreadsheet</a:t>
          </a:r>
          <a:r>
            <a:rPr lang="en-US" sz="1200" baseline="0">
              <a:latin typeface="Times New Roman" pitchFamily="18" charset="0"/>
              <a:cs typeface="Times New Roman" pitchFamily="18" charset="0"/>
            </a:rPr>
            <a:t> updated by Dr. Hassan Tabatabaee and Amir Arshadi.</a:t>
          </a:r>
          <a:endParaRPr lang="en-US" sz="1200">
            <a:latin typeface="Times New Roman" pitchFamily="18" charset="0"/>
            <a:cs typeface="Times New Roman" pitchFamily="18" charset="0"/>
          </a:endParaRPr>
        </a:p>
        <a:p>
          <a:r>
            <a:rPr lang="en-US" sz="1200">
              <a:latin typeface="Times New Roman" pitchFamily="18" charset="0"/>
              <a:cs typeface="Times New Roman" pitchFamily="18" charset="0"/>
            </a:rPr>
            <a:t>Jun, 2012: Spreadsheet originally</a:t>
          </a:r>
          <a:r>
            <a:rPr lang="en-US" sz="1200" baseline="0">
              <a:latin typeface="Times New Roman" pitchFamily="18" charset="0"/>
              <a:cs typeface="Times New Roman" pitchFamily="18" charset="0"/>
            </a:rPr>
            <a:t> </a:t>
          </a:r>
          <a:r>
            <a:rPr lang="en-US" sz="1200">
              <a:latin typeface="Times New Roman" pitchFamily="18" charset="0"/>
              <a:cs typeface="Times New Roman" pitchFamily="18" charset="0"/>
            </a:rPr>
            <a:t>created by Dr. Cassie Hintz.</a:t>
          </a:r>
        </a:p>
      </xdr:txBody>
    </xdr:sp>
    <xdr:clientData/>
  </xdr:twoCellAnchor>
  <xdr:twoCellAnchor editAs="oneCell">
    <xdr:from>
      <xdr:col>0</xdr:col>
      <xdr:colOff>123825</xdr:colOff>
      <xdr:row>1</xdr:row>
      <xdr:rowOff>19050</xdr:rowOff>
    </xdr:from>
    <xdr:to>
      <xdr:col>2</xdr:col>
      <xdr:colOff>228600</xdr:colOff>
      <xdr:row>5</xdr:row>
      <xdr:rowOff>123825</xdr:rowOff>
    </xdr:to>
    <xdr:pic>
      <xdr:nvPicPr>
        <xdr:cNvPr id="3" name="Picture 2" descr="C:\Documents and Settings\Carl\Local Settings\Temporary Internet Files\Content.Outlook\2UYY3UL0\MarcLogoDarkText.gif">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209550"/>
          <a:ext cx="1323975" cy="866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708660</xdr:colOff>
      <xdr:row>16</xdr:row>
      <xdr:rowOff>160020</xdr:rowOff>
    </xdr:from>
    <xdr:to>
      <xdr:col>30</xdr:col>
      <xdr:colOff>99060</xdr:colOff>
      <xdr:row>31</xdr:row>
      <xdr:rowOff>121920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0</xdr:colOff>
      <xdr:row>30</xdr:row>
      <xdr:rowOff>0</xdr:rowOff>
    </xdr:from>
    <xdr:to>
      <xdr:col>32</xdr:col>
      <xdr:colOff>83820</xdr:colOff>
      <xdr:row>46</xdr:row>
      <xdr:rowOff>129540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606463</xdr:colOff>
      <xdr:row>2</xdr:row>
      <xdr:rowOff>168984</xdr:rowOff>
    </xdr:from>
    <xdr:to>
      <xdr:col>13</xdr:col>
      <xdr:colOff>73063</xdr:colOff>
      <xdr:row>24</xdr:row>
      <xdr:rowOff>153744</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53340</xdr:colOff>
      <xdr:row>26</xdr:row>
      <xdr:rowOff>68580</xdr:rowOff>
    </xdr:from>
    <xdr:to>
      <xdr:col>11</xdr:col>
      <xdr:colOff>152763</xdr:colOff>
      <xdr:row>42</xdr:row>
      <xdr:rowOff>15489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4549140" y="4640580"/>
          <a:ext cx="4183743" cy="28729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M26" sqref="M26"/>
    </sheetView>
  </sheetViews>
  <sheetFormatPr defaultColWidth="8.77734375"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02"/>
  <sheetViews>
    <sheetView topLeftCell="T1" workbookViewId="0">
      <selection activeCell="AA8" sqref="AA8"/>
    </sheetView>
  </sheetViews>
  <sheetFormatPr defaultColWidth="9" defaultRowHeight="13.2" x14ac:dyDescent="0.25"/>
  <cols>
    <col min="1" max="1" width="18.33203125" style="3" bestFit="1" customWidth="1"/>
    <col min="2" max="2" width="9.6640625" style="91" bestFit="1" customWidth="1"/>
    <col min="3" max="3" width="19.44140625" style="91" bestFit="1" customWidth="1"/>
    <col min="4" max="4" width="11.44140625" style="91" bestFit="1" customWidth="1"/>
    <col min="5" max="5" width="18.6640625" style="91" bestFit="1" customWidth="1"/>
    <col min="6" max="6" width="12.6640625" style="91" bestFit="1" customWidth="1"/>
    <col min="7" max="7" width="18.33203125" style="91" bestFit="1" customWidth="1"/>
    <col min="8" max="9" width="9" style="3"/>
    <col min="10" max="10" width="9.33203125" style="3" bestFit="1" customWidth="1"/>
    <col min="11" max="11" width="9" style="3"/>
    <col min="12" max="12" width="17.77734375" style="3" customWidth="1"/>
    <col min="13" max="13" width="13.6640625" style="66" customWidth="1"/>
    <col min="14" max="14" width="11.77734375" style="67" bestFit="1" customWidth="1"/>
    <col min="15" max="15" width="9" style="66"/>
    <col min="16" max="16" width="9" style="67"/>
    <col min="17" max="17" width="11.44140625" style="67" bestFit="1" customWidth="1"/>
    <col min="18" max="18" width="10.109375" style="3" bestFit="1" customWidth="1"/>
    <col min="19" max="19" width="10.109375" style="3" customWidth="1"/>
    <col min="20" max="20" width="9.44140625" style="3" bestFit="1" customWidth="1"/>
    <col min="21" max="21" width="16" style="3" bestFit="1" customWidth="1"/>
    <col min="22" max="22" width="11.44140625" style="3" bestFit="1" customWidth="1"/>
    <col min="23" max="23" width="9" style="3"/>
    <col min="24" max="24" width="14.109375" style="3" customWidth="1"/>
    <col min="25" max="25" width="10.44140625" style="3" customWidth="1"/>
    <col min="26" max="26" width="10.77734375" style="3" customWidth="1"/>
    <col min="27" max="27" width="25" style="3" bestFit="1" customWidth="1"/>
    <col min="28" max="29" width="16.44140625" style="3" customWidth="1"/>
    <col min="30" max="30" width="10.109375" style="3" bestFit="1" customWidth="1"/>
    <col min="31" max="31" width="10.33203125" style="3" bestFit="1" customWidth="1"/>
    <col min="32" max="32" width="14.77734375" style="3" customWidth="1"/>
    <col min="33" max="16384" width="9" style="3"/>
  </cols>
  <sheetData>
    <row r="1" spans="1:32" ht="16.2" thickBot="1" x14ac:dyDescent="0.4">
      <c r="A1" s="1" t="s">
        <v>0</v>
      </c>
      <c r="B1" s="2" t="s">
        <v>1</v>
      </c>
      <c r="C1" s="2" t="s">
        <v>2</v>
      </c>
      <c r="D1" s="2" t="s">
        <v>3</v>
      </c>
      <c r="E1" s="2" t="s">
        <v>4</v>
      </c>
      <c r="F1" s="2" t="s">
        <v>5</v>
      </c>
      <c r="G1" s="2" t="s">
        <v>6</v>
      </c>
      <c r="I1" s="4" t="s">
        <v>7</v>
      </c>
      <c r="J1" s="5">
        <f>SLOPE(G3:G399,F3:F399)</f>
        <v>0.56896540795295369</v>
      </c>
      <c r="L1" s="6" t="s">
        <v>8</v>
      </c>
      <c r="M1" s="7" t="s">
        <v>9</v>
      </c>
      <c r="N1" s="8" t="s">
        <v>10</v>
      </c>
      <c r="O1" s="7" t="s">
        <v>11</v>
      </c>
      <c r="P1" s="9" t="s">
        <v>12</v>
      </c>
      <c r="Q1" s="7" t="s">
        <v>13</v>
      </c>
      <c r="R1" s="10" t="s">
        <v>14</v>
      </c>
      <c r="S1" s="10" t="s">
        <v>15</v>
      </c>
      <c r="T1" s="2" t="s">
        <v>16</v>
      </c>
      <c r="U1" s="2" t="s">
        <v>45</v>
      </c>
      <c r="V1" s="2" t="s">
        <v>17</v>
      </c>
      <c r="W1" s="11" t="s">
        <v>18</v>
      </c>
      <c r="X1" s="2" t="s">
        <v>19</v>
      </c>
    </row>
    <row r="2" spans="1:32" ht="13.8" thickBot="1" x14ac:dyDescent="0.3">
      <c r="B2" s="12" t="s">
        <v>20</v>
      </c>
      <c r="C2" s="12" t="s">
        <v>21</v>
      </c>
      <c r="D2" s="12" t="s">
        <v>22</v>
      </c>
      <c r="E2" s="12" t="s">
        <v>21</v>
      </c>
      <c r="F2" s="12" t="s">
        <v>58</v>
      </c>
      <c r="G2" s="12" t="s">
        <v>21</v>
      </c>
      <c r="I2" s="14" t="s">
        <v>23</v>
      </c>
      <c r="J2" s="15">
        <f>1/J1</f>
        <v>1.7575760951756974</v>
      </c>
      <c r="M2" s="13" t="s">
        <v>21</v>
      </c>
      <c r="N2" s="16" t="s">
        <v>21</v>
      </c>
      <c r="O2" s="13" t="s">
        <v>24</v>
      </c>
      <c r="P2" s="17" t="s">
        <v>25</v>
      </c>
      <c r="Q2" s="13" t="s">
        <v>22</v>
      </c>
      <c r="R2" s="18" t="s">
        <v>26</v>
      </c>
      <c r="S2" s="18"/>
      <c r="T2" s="92"/>
      <c r="U2" s="93"/>
      <c r="V2" s="19"/>
      <c r="X2" s="19"/>
      <c r="Z2" s="20" t="s">
        <v>27</v>
      </c>
      <c r="AA2" s="21"/>
      <c r="AB2" s="22" t="s">
        <v>28</v>
      </c>
      <c r="AC2" s="78">
        <v>0.35</v>
      </c>
      <c r="AD2" s="59"/>
      <c r="AE2" s="59"/>
    </row>
    <row r="3" spans="1:32" ht="15.6" x14ac:dyDescent="0.35">
      <c r="B3" s="89">
        <v>0.1</v>
      </c>
      <c r="C3" s="89">
        <v>306470</v>
      </c>
      <c r="D3" s="89">
        <v>49.97</v>
      </c>
      <c r="E3" s="89">
        <v>197100</v>
      </c>
      <c r="F3" s="101">
        <f>LOG10(2*PI()*B3)</f>
        <v>-0.20182013164188498</v>
      </c>
      <c r="G3" s="101">
        <f>LOG10(E3)</f>
        <v>5.2946866242794428</v>
      </c>
      <c r="L3" s="25"/>
      <c r="M3" s="64">
        <v>6787500</v>
      </c>
      <c r="N3" s="63">
        <v>5335</v>
      </c>
      <c r="O3" s="62">
        <v>7.8609999999999999E-2</v>
      </c>
      <c r="P3" s="63">
        <v>1583</v>
      </c>
      <c r="Q3" s="62">
        <v>83.41</v>
      </c>
      <c r="R3" s="26">
        <f>M3*SIN(RADIANS(Q3))/1000000</f>
        <v>6.7426537032198288</v>
      </c>
      <c r="S3" s="27">
        <f>R3/$AA$8</f>
        <v>2.2974902498151279</v>
      </c>
      <c r="T3" s="94"/>
      <c r="U3" s="95"/>
      <c r="V3" s="28"/>
      <c r="W3" s="28"/>
      <c r="X3" s="29"/>
      <c r="Z3" s="30" t="s">
        <v>29</v>
      </c>
      <c r="AA3" s="31" t="s">
        <v>30</v>
      </c>
      <c r="AB3" s="31"/>
      <c r="AC3" s="69"/>
      <c r="AD3" s="75"/>
      <c r="AE3" s="59"/>
      <c r="AF3" s="32"/>
    </row>
    <row r="4" spans="1:32" ht="14.4" x14ac:dyDescent="0.3">
      <c r="B4" s="90">
        <v>0.12559999999999999</v>
      </c>
      <c r="C4" s="90">
        <v>349060</v>
      </c>
      <c r="D4" s="90">
        <v>49.95</v>
      </c>
      <c r="E4" s="90">
        <v>224600</v>
      </c>
      <c r="F4" s="102">
        <f t="shared" ref="F4:F24" si="0">LOG10(2*PI()*B4)</f>
        <v>-0.10283049224070767</v>
      </c>
      <c r="G4" s="102">
        <f t="shared" ref="G4:G24" si="1">LOG10(E4)</f>
        <v>5.3514097519254387</v>
      </c>
      <c r="I4" s="33" t="s">
        <v>31</v>
      </c>
      <c r="L4" s="25"/>
      <c r="M4" s="64">
        <v>3702200</v>
      </c>
      <c r="N4" s="63">
        <v>5535</v>
      </c>
      <c r="O4" s="62">
        <v>0.14949999999999999</v>
      </c>
      <c r="P4" s="63">
        <v>1584</v>
      </c>
      <c r="Q4" s="62">
        <v>52.44</v>
      </c>
      <c r="R4" s="26">
        <f t="shared" ref="R4:R66" si="2">M4*SIN(RADIANS(Q4))/1000000</f>
        <v>2.9347909980303029</v>
      </c>
      <c r="S4" s="27">
        <f t="shared" ref="S4:S67" si="3">R4/$AA$8</f>
        <v>1</v>
      </c>
      <c r="T4" s="96">
        <v>0</v>
      </c>
      <c r="U4" s="97"/>
      <c r="V4" s="98"/>
      <c r="W4" s="98"/>
      <c r="X4" s="99"/>
      <c r="Z4" s="34" t="s">
        <v>32</v>
      </c>
      <c r="AA4" s="35" t="s">
        <v>33</v>
      </c>
      <c r="AB4" s="35" t="s">
        <v>34</v>
      </c>
      <c r="AC4" s="35" t="s">
        <v>35</v>
      </c>
      <c r="AD4" s="76"/>
      <c r="AE4" s="59"/>
      <c r="AF4" s="32"/>
    </row>
    <row r="5" spans="1:32" ht="15" thickBot="1" x14ac:dyDescent="0.35">
      <c r="B5" s="90">
        <v>0.1578</v>
      </c>
      <c r="C5" s="90">
        <v>397860</v>
      </c>
      <c r="D5" s="90">
        <v>49.82</v>
      </c>
      <c r="E5" s="90">
        <v>256700</v>
      </c>
      <c r="F5" s="102">
        <f t="shared" si="0"/>
        <v>-3.7131327684834978E-3</v>
      </c>
      <c r="G5" s="102">
        <f t="shared" si="1"/>
        <v>5.4094258686714429</v>
      </c>
      <c r="I5" s="36" t="s">
        <v>36</v>
      </c>
      <c r="J5" s="37">
        <f>J2/(1+J2)</f>
        <v>0.63736268175900124</v>
      </c>
      <c r="L5" s="25"/>
      <c r="M5" s="64">
        <v>3792300</v>
      </c>
      <c r="N5" s="63">
        <v>9017</v>
      </c>
      <c r="O5" s="62">
        <v>0.23780000000000001</v>
      </c>
      <c r="P5" s="63">
        <v>1585</v>
      </c>
      <c r="Q5" s="62">
        <v>46.6</v>
      </c>
      <c r="R5" s="26">
        <f t="shared" si="2"/>
        <v>2.7553891247232318</v>
      </c>
      <c r="S5" s="27">
        <f t="shared" si="3"/>
        <v>0.93887064754271177</v>
      </c>
      <c r="T5" s="58">
        <f t="shared" ref="T5:T6" si="4">IF(S5&lt;S4,T4+(PI()*(O5)^2*(S4-S5))^($J$5)*(P5-P4)^$J$6,T4-(PI()*(O5)^2*(S5-S4))^($J$5)*(P5-P4)^$J$6)</f>
        <v>5.5989567761229722E-2</v>
      </c>
      <c r="U5" s="54" t="str">
        <f t="shared" ref="U5:U6" si="5">IF(T5&lt;10,"",LOG(-S5+$Z$5))</f>
        <v/>
      </c>
      <c r="V5" s="24" t="str">
        <f t="shared" ref="V5:V6" si="6">IF(T5&lt;10,"",LOG(T5))</f>
        <v/>
      </c>
      <c r="W5" s="55">
        <f>IF(T5&lt;0,1,$Z$5-$AA$5*T5^$AB$5)</f>
        <v>0.96186610188928534</v>
      </c>
      <c r="X5" s="24">
        <f>IF(S5&lt;=0,"",(W5-S5)^2)</f>
        <v>5.2879092060534945E-4</v>
      </c>
      <c r="Z5" s="38">
        <v>1</v>
      </c>
      <c r="AA5" s="39">
        <f>10^(INTERCEPT(U4:U312,V4:V312))</f>
        <v>0.10371735351231649</v>
      </c>
      <c r="AB5" s="37">
        <f>SLOPE(U4:U312,V4:V312)</f>
        <v>0.34710655352771597</v>
      </c>
      <c r="AC5" s="39">
        <f>SUM(X4:X312)</f>
        <v>4.0931459895018403E-2</v>
      </c>
      <c r="AD5" s="76"/>
      <c r="AE5" s="59"/>
      <c r="AF5" s="32"/>
    </row>
    <row r="6" spans="1:32" ht="15" thickBot="1" x14ac:dyDescent="0.35">
      <c r="B6" s="90">
        <v>0.1983</v>
      </c>
      <c r="C6" s="90">
        <v>453100</v>
      </c>
      <c r="D6" s="90">
        <v>49.72</v>
      </c>
      <c r="E6" s="90">
        <v>292900</v>
      </c>
      <c r="F6" s="102">
        <f t="shared" si="0"/>
        <v>9.5502582563417732E-2</v>
      </c>
      <c r="G6" s="102">
        <f t="shared" si="1"/>
        <v>5.4667193716815987</v>
      </c>
      <c r="I6" s="36" t="s">
        <v>37</v>
      </c>
      <c r="J6" s="37">
        <f>1/(1+J2)</f>
        <v>0.36263731824099876</v>
      </c>
      <c r="L6" s="25"/>
      <c r="M6" s="64">
        <v>3822200</v>
      </c>
      <c r="N6" s="63">
        <v>12380</v>
      </c>
      <c r="O6" s="62">
        <v>0.32379999999999998</v>
      </c>
      <c r="P6" s="63">
        <v>1586</v>
      </c>
      <c r="Q6" s="62">
        <v>45.74</v>
      </c>
      <c r="R6" s="26">
        <f t="shared" si="2"/>
        <v>2.7373837506212397</v>
      </c>
      <c r="S6" s="27">
        <f t="shared" si="3"/>
        <v>0.93273550057174304</v>
      </c>
      <c r="T6" s="58">
        <f t="shared" si="4"/>
        <v>7.5160553298052338E-2</v>
      </c>
      <c r="U6" s="54" t="str">
        <f t="shared" si="5"/>
        <v/>
      </c>
      <c r="V6" s="24" t="str">
        <f t="shared" si="6"/>
        <v/>
      </c>
      <c r="W6" s="55">
        <f>IF(T6&lt;0,1,$Z$5-$AA$5*T6^$AB$5)</f>
        <v>0.95776230804740803</v>
      </c>
      <c r="X6" s="24">
        <f t="shared" ref="X6:X69" si="7">IF(S6&lt;=0,"",(W6-S6)^2)</f>
        <v>6.2634109242400116E-4</v>
      </c>
      <c r="Z6" s="40"/>
      <c r="AA6" s="41"/>
      <c r="AB6" s="41"/>
      <c r="AC6" s="70"/>
      <c r="AD6" s="76"/>
      <c r="AE6" s="77"/>
      <c r="AF6" s="32"/>
    </row>
    <row r="7" spans="1:32" ht="14.4" x14ac:dyDescent="0.3">
      <c r="B7" s="90">
        <v>0.24909999999999999</v>
      </c>
      <c r="C7" s="90">
        <v>515590</v>
      </c>
      <c r="D7" s="90">
        <v>49.61</v>
      </c>
      <c r="E7" s="90">
        <v>334100</v>
      </c>
      <c r="F7" s="102">
        <f t="shared" si="0"/>
        <v>0.19455359589462151</v>
      </c>
      <c r="G7" s="102">
        <f t="shared" si="1"/>
        <v>5.5238764756381311</v>
      </c>
      <c r="L7" s="25"/>
      <c r="M7" s="64">
        <v>3827300</v>
      </c>
      <c r="N7" s="63">
        <v>15650</v>
      </c>
      <c r="O7" s="62">
        <v>0.40899999999999997</v>
      </c>
      <c r="P7" s="63">
        <v>1587</v>
      </c>
      <c r="Q7" s="62">
        <v>45.53</v>
      </c>
      <c r="R7" s="26">
        <f t="shared" si="2"/>
        <v>2.7312276706390324</v>
      </c>
      <c r="S7" s="27">
        <f t="shared" si="3"/>
        <v>0.93063787931478159</v>
      </c>
      <c r="T7" s="58">
        <f t="shared" ref="T7:T12" si="8">IF(S7&lt;S6,T6+(PI()*(O7)^2*(S6-S7))^($J$5)*(P7-P6)^$J$6,T6-(PI()*(O7)^2*(S7-S6))^($J$5)*(P7-P6)^$J$6)</f>
        <v>8.8188843238033054E-2</v>
      </c>
      <c r="U7" s="54" t="str">
        <f t="shared" ref="U7:U12" si="9">IF(T7&lt;10,"",LOG(-S7+$Z$5))</f>
        <v/>
      </c>
      <c r="V7" s="24" t="str">
        <f t="shared" ref="V7:V12" si="10">IF(T7&lt;10,"",LOG(T7))</f>
        <v/>
      </c>
      <c r="W7" s="55">
        <f t="shared" ref="W7:W70" si="11">IF(T7&lt;0,1,$Z$5-$AA$5*T7^$AB$5)</f>
        <v>0.95535245415193781</v>
      </c>
      <c r="X7" s="24">
        <f t="shared" si="7"/>
        <v>6.1081020938139551E-4</v>
      </c>
      <c r="Z7" s="43" t="s">
        <v>38</v>
      </c>
      <c r="AA7" s="44" t="s">
        <v>46</v>
      </c>
      <c r="AB7" s="45" t="s">
        <v>39</v>
      </c>
      <c r="AC7" s="71" t="s">
        <v>40</v>
      </c>
      <c r="AD7" s="68"/>
      <c r="AE7" s="42"/>
      <c r="AF7" s="32"/>
    </row>
    <row r="8" spans="1:32" ht="15" thickBot="1" x14ac:dyDescent="0.35">
      <c r="B8" s="90">
        <v>0.31290000000000001</v>
      </c>
      <c r="C8" s="90">
        <v>586120</v>
      </c>
      <c r="D8" s="90">
        <v>49.49</v>
      </c>
      <c r="E8" s="90">
        <v>380700</v>
      </c>
      <c r="F8" s="102">
        <f t="shared" si="0"/>
        <v>0.29358543150430838</v>
      </c>
      <c r="G8" s="102">
        <f t="shared" si="1"/>
        <v>5.5805828768143675</v>
      </c>
      <c r="L8" s="25"/>
      <c r="M8" s="64">
        <v>3825800</v>
      </c>
      <c r="N8" s="63">
        <v>18960</v>
      </c>
      <c r="O8" s="62">
        <v>0.49569999999999997</v>
      </c>
      <c r="P8" s="63">
        <v>1588</v>
      </c>
      <c r="Q8" s="62">
        <v>45.48</v>
      </c>
      <c r="R8" s="26">
        <f t="shared" si="2"/>
        <v>2.727817368574001</v>
      </c>
      <c r="S8" s="27">
        <f t="shared" si="3"/>
        <v>0.92947585378474551</v>
      </c>
      <c r="T8" s="58">
        <f t="shared" si="8"/>
        <v>9.9613169320086709E-2</v>
      </c>
      <c r="U8" s="54" t="str">
        <f t="shared" si="9"/>
        <v/>
      </c>
      <c r="V8" s="24" t="str">
        <f t="shared" si="10"/>
        <v/>
      </c>
      <c r="W8" s="55">
        <f t="shared" si="11"/>
        <v>0.95342416937605612</v>
      </c>
      <c r="X8" s="24">
        <f t="shared" si="7"/>
        <v>5.7352181966101084E-4</v>
      </c>
      <c r="Z8" s="38">
        <f>J2</f>
        <v>1.7575760951756974</v>
      </c>
      <c r="AA8" s="39">
        <f>R4</f>
        <v>2.9347909980303029</v>
      </c>
      <c r="AB8" s="47">
        <f>($AC$2*Z5/AA5)^(1/AB5)</f>
        <v>33.248403785909389</v>
      </c>
      <c r="AC8" s="46">
        <f>1+(1-AB5)*Z8</f>
        <v>2.1475099142165601</v>
      </c>
      <c r="AD8" s="68"/>
      <c r="AE8" s="42"/>
      <c r="AF8" s="32"/>
    </row>
    <row r="9" spans="1:32" ht="15" thickBot="1" x14ac:dyDescent="0.35">
      <c r="B9" s="90">
        <v>0.3931</v>
      </c>
      <c r="C9" s="90">
        <v>665840</v>
      </c>
      <c r="D9" s="90">
        <v>49.35</v>
      </c>
      <c r="E9" s="90">
        <v>433800</v>
      </c>
      <c r="F9" s="102">
        <f t="shared" si="0"/>
        <v>0.39268291217820428</v>
      </c>
      <c r="G9" s="102">
        <f t="shared" si="1"/>
        <v>5.6372895476781748</v>
      </c>
      <c r="L9" s="25"/>
      <c r="M9" s="64">
        <v>3821100</v>
      </c>
      <c r="N9" s="63">
        <v>22340</v>
      </c>
      <c r="O9" s="62">
        <v>0.5847</v>
      </c>
      <c r="P9" s="63">
        <v>1589</v>
      </c>
      <c r="Q9" s="62">
        <v>45.48</v>
      </c>
      <c r="R9" s="26">
        <f t="shared" si="2"/>
        <v>2.7244662415855809</v>
      </c>
      <c r="S9" s="27">
        <f t="shared" si="3"/>
        <v>0.92833399155650875</v>
      </c>
      <c r="T9" s="58">
        <f t="shared" si="8"/>
        <v>0.1135576151978441</v>
      </c>
      <c r="U9" s="54" t="str">
        <f t="shared" si="9"/>
        <v/>
      </c>
      <c r="V9" s="24" t="str">
        <f t="shared" si="10"/>
        <v/>
      </c>
      <c r="W9" s="55">
        <f t="shared" si="11"/>
        <v>0.95125716333835908</v>
      </c>
      <c r="X9" s="24">
        <f t="shared" si="7"/>
        <v>5.2547180454021907E-4</v>
      </c>
      <c r="Z9" s="40"/>
      <c r="AA9" s="41"/>
      <c r="AB9" s="41"/>
      <c r="AC9" s="72"/>
      <c r="AD9" s="68"/>
      <c r="AE9" s="42"/>
      <c r="AF9" s="32"/>
    </row>
    <row r="10" spans="1:32" ht="14.4" x14ac:dyDescent="0.3">
      <c r="B10" s="90">
        <v>0.49380000000000002</v>
      </c>
      <c r="C10" s="90">
        <v>755780</v>
      </c>
      <c r="D10" s="90">
        <v>49.2</v>
      </c>
      <c r="E10" s="90">
        <v>493800</v>
      </c>
      <c r="F10" s="102">
        <f t="shared" si="0"/>
        <v>0.49173095395402855</v>
      </c>
      <c r="G10" s="102">
        <f t="shared" si="1"/>
        <v>5.6935510855959137</v>
      </c>
      <c r="L10" s="25"/>
      <c r="M10" s="64">
        <v>3815400</v>
      </c>
      <c r="N10" s="63">
        <v>25790</v>
      </c>
      <c r="O10" s="62">
        <v>0.67600000000000005</v>
      </c>
      <c r="P10" s="63">
        <v>1590</v>
      </c>
      <c r="Q10" s="62">
        <v>45.51</v>
      </c>
      <c r="R10" s="26">
        <f t="shared" si="2"/>
        <v>2.7218024667889922</v>
      </c>
      <c r="S10" s="27">
        <f t="shared" si="3"/>
        <v>0.92742633755376147</v>
      </c>
      <c r="T10" s="58">
        <f t="shared" si="8"/>
        <v>0.12805152178252061</v>
      </c>
      <c r="U10" s="54" t="str">
        <f t="shared" si="9"/>
        <v/>
      </c>
      <c r="V10" s="24" t="str">
        <f t="shared" si="10"/>
        <v/>
      </c>
      <c r="W10" s="55">
        <f t="shared" si="11"/>
        <v>0.9491818534279477</v>
      </c>
      <c r="X10" s="24">
        <f t="shared" si="7"/>
        <v>4.7330247095196887E-4</v>
      </c>
      <c r="Z10" s="48" t="s">
        <v>41</v>
      </c>
      <c r="AA10" s="49" t="s">
        <v>42</v>
      </c>
      <c r="AB10" s="50" t="s">
        <v>43</v>
      </c>
      <c r="AC10" s="45" t="s">
        <v>44</v>
      </c>
      <c r="AE10" s="42"/>
      <c r="AF10" s="32"/>
    </row>
    <row r="11" spans="1:32" ht="15" thickBot="1" x14ac:dyDescent="0.35">
      <c r="B11" s="90">
        <v>0.62039999999999995</v>
      </c>
      <c r="C11" s="90">
        <v>858230</v>
      </c>
      <c r="D11" s="90">
        <v>49.03</v>
      </c>
      <c r="E11" s="90">
        <v>562800</v>
      </c>
      <c r="F11" s="102">
        <f t="shared" si="0"/>
        <v>0.59085165749968238</v>
      </c>
      <c r="G11" s="102">
        <f t="shared" si="1"/>
        <v>5.750354088762708</v>
      </c>
      <c r="J11" s="37"/>
      <c r="L11" s="25"/>
      <c r="M11" s="64">
        <v>3808600</v>
      </c>
      <c r="N11" s="63">
        <v>29290</v>
      </c>
      <c r="O11" s="62">
        <v>0.76910000000000001</v>
      </c>
      <c r="P11" s="63">
        <v>1591</v>
      </c>
      <c r="Q11" s="62">
        <v>45.55</v>
      </c>
      <c r="R11" s="26">
        <f t="shared" si="2"/>
        <v>2.7188141893966935</v>
      </c>
      <c r="S11" s="27">
        <f t="shared" si="3"/>
        <v>0.92640811261225653</v>
      </c>
      <c r="T11" s="58">
        <f t="shared" si="8"/>
        <v>0.14643532784960495</v>
      </c>
      <c r="U11" s="54" t="str">
        <f t="shared" si="9"/>
        <v/>
      </c>
      <c r="V11" s="24" t="str">
        <f t="shared" si="10"/>
        <v/>
      </c>
      <c r="W11" s="55">
        <f t="shared" si="11"/>
        <v>0.94675955975222237</v>
      </c>
      <c r="X11" s="24">
        <f t="shared" si="7"/>
        <v>4.1418140069082374E-4</v>
      </c>
      <c r="Z11" s="51">
        <f>10*AB8^AC8/(AC8*(PI()*AA5*AB5)^Z8)</f>
        <v>397824.52397968969</v>
      </c>
      <c r="AA11" s="52">
        <f>-2*Z8</f>
        <v>-3.5151521903513947</v>
      </c>
      <c r="AB11" s="53">
        <v>2.5</v>
      </c>
      <c r="AC11" s="73">
        <f>Z11*(AB11)^(AA11)</f>
        <v>15880.781070233234</v>
      </c>
      <c r="AE11" s="42"/>
      <c r="AF11" s="32"/>
    </row>
    <row r="12" spans="1:32" ht="15" thickBot="1" x14ac:dyDescent="0.35">
      <c r="B12" s="90">
        <v>0.77939999999999998</v>
      </c>
      <c r="C12" s="90">
        <v>973280</v>
      </c>
      <c r="D12" s="90">
        <v>48.84</v>
      </c>
      <c r="E12" s="90">
        <v>640600</v>
      </c>
      <c r="F12" s="102">
        <f t="shared" si="0"/>
        <v>0.68994026981478651</v>
      </c>
      <c r="G12" s="102">
        <f t="shared" si="1"/>
        <v>5.8065869343278029</v>
      </c>
      <c r="L12" s="25"/>
      <c r="M12" s="64">
        <v>3800600</v>
      </c>
      <c r="N12" s="63">
        <v>32820</v>
      </c>
      <c r="O12" s="62">
        <v>0.86360000000000003</v>
      </c>
      <c r="P12" s="63">
        <v>1592</v>
      </c>
      <c r="Q12" s="62">
        <v>45.6</v>
      </c>
      <c r="R12" s="26">
        <f t="shared" si="2"/>
        <v>2.7154248662124321</v>
      </c>
      <c r="S12" s="27">
        <f t="shared" si="3"/>
        <v>0.92525323542115967</v>
      </c>
      <c r="T12" s="58">
        <f t="shared" si="8"/>
        <v>0.16952675725338831</v>
      </c>
      <c r="U12" s="54" t="str">
        <f t="shared" si="9"/>
        <v/>
      </c>
      <c r="V12" s="24" t="str">
        <f t="shared" si="10"/>
        <v/>
      </c>
      <c r="W12" s="55">
        <f t="shared" si="11"/>
        <v>0.9439836284998393</v>
      </c>
      <c r="X12" s="24">
        <f t="shared" si="7"/>
        <v>3.5082762488184978E-4</v>
      </c>
      <c r="Z12" s="56"/>
      <c r="AA12" s="56"/>
      <c r="AB12" s="57">
        <v>5</v>
      </c>
      <c r="AC12" s="74">
        <f>Z11*(AB12)^(AA11)</f>
        <v>1389.0107601232023</v>
      </c>
      <c r="AE12" s="42"/>
      <c r="AF12" s="32"/>
    </row>
    <row r="13" spans="1:32" ht="14.4" x14ac:dyDescent="0.3">
      <c r="B13" s="90">
        <v>0.97909999999999997</v>
      </c>
      <c r="C13" s="90">
        <v>1102700</v>
      </c>
      <c r="D13" s="90">
        <v>48.64</v>
      </c>
      <c r="E13" s="90">
        <v>728600</v>
      </c>
      <c r="F13" s="102">
        <f t="shared" si="0"/>
        <v>0.78900691892559383</v>
      </c>
      <c r="G13" s="102">
        <f t="shared" si="1"/>
        <v>5.8624891669058972</v>
      </c>
      <c r="L13" s="25"/>
      <c r="M13" s="64">
        <v>3791600</v>
      </c>
      <c r="N13" s="63">
        <v>36370</v>
      </c>
      <c r="O13" s="62">
        <v>0.95909999999999995</v>
      </c>
      <c r="P13" s="63">
        <v>1593</v>
      </c>
      <c r="Q13" s="62">
        <v>45.66</v>
      </c>
      <c r="R13" s="26">
        <f t="shared" si="2"/>
        <v>2.7117711774554505</v>
      </c>
      <c r="S13" s="27">
        <f t="shared" si="3"/>
        <v>0.92400827836648913</v>
      </c>
      <c r="T13" s="58">
        <f>IF(S13&lt;S12,T12+(PI()*(O13)^2*(S12-S13))^($J$5)*(P13-P12)^$J$6,T12-(PI()*(O13)^2*(S13-S12))^($J$5)*(P13-P12)^$J$6)</f>
        <v>0.19721567731231976</v>
      </c>
      <c r="U13" s="54" t="str">
        <f t="shared" ref="U13:U75" si="12">IF(T13&lt;10,"",LOG(-S13+$Z$5))</f>
        <v/>
      </c>
      <c r="V13" s="24" t="str">
        <f t="shared" ref="V13:V75" si="13">IF(T13&lt;10,"",LOG(T13))</f>
        <v/>
      </c>
      <c r="W13" s="55">
        <f t="shared" si="11"/>
        <v>0.9409634488904326</v>
      </c>
      <c r="X13" s="24">
        <f t="shared" si="7"/>
        <v>2.8747780749600128E-4</v>
      </c>
      <c r="AC13" s="59"/>
      <c r="AE13" s="42"/>
      <c r="AF13" s="32"/>
    </row>
    <row r="14" spans="1:32" ht="14.4" x14ac:dyDescent="0.3">
      <c r="B14" s="90">
        <v>1.23</v>
      </c>
      <c r="C14" s="90">
        <v>1248600</v>
      </c>
      <c r="D14" s="90">
        <v>48.43</v>
      </c>
      <c r="E14" s="90">
        <v>828500</v>
      </c>
      <c r="F14" s="102">
        <f t="shared" si="0"/>
        <v>0.888084979797513</v>
      </c>
      <c r="G14" s="102">
        <f t="shared" si="1"/>
        <v>5.9182925127553556</v>
      </c>
      <c r="L14" s="25"/>
      <c r="M14" s="64">
        <v>3781500</v>
      </c>
      <c r="N14" s="63">
        <v>39910</v>
      </c>
      <c r="O14" s="62">
        <v>1.0549999999999999</v>
      </c>
      <c r="P14" s="63">
        <v>1594</v>
      </c>
      <c r="Q14" s="62">
        <v>45.73</v>
      </c>
      <c r="R14" s="26">
        <f t="shared" si="2"/>
        <v>2.7077745558730202</v>
      </c>
      <c r="S14" s="27">
        <f t="shared" si="3"/>
        <v>0.92264647046087922</v>
      </c>
      <c r="T14" s="58">
        <f t="shared" ref="T14:T77" si="14">IF(S14&lt;S13,T13+(PI()*(O14)^2*(S13-S14))^($J$5)*(P14-P13)^$J$6,T13-(PI()*(O14)^2*(S14-S13))^($J$5)*(P14-P13)^$J$6)</f>
        <v>0.23032098810225424</v>
      </c>
      <c r="U14" s="54" t="str">
        <f t="shared" si="12"/>
        <v/>
      </c>
      <c r="V14" s="24" t="str">
        <f t="shared" si="13"/>
        <v/>
      </c>
      <c r="W14" s="55">
        <f t="shared" si="11"/>
        <v>0.93769639008180505</v>
      </c>
      <c r="X14" s="24">
        <f t="shared" si="7"/>
        <v>2.2650008059632839E-4</v>
      </c>
      <c r="Y14" s="25"/>
      <c r="Z14" s="25"/>
      <c r="AA14" s="25"/>
      <c r="AB14" s="25"/>
      <c r="AE14" s="42"/>
      <c r="AF14" s="32"/>
    </row>
    <row r="15" spans="1:32" ht="14.4" x14ac:dyDescent="0.3">
      <c r="B15" s="90">
        <v>1.5449999999999999</v>
      </c>
      <c r="C15" s="90">
        <v>1413100</v>
      </c>
      <c r="D15" s="90">
        <v>48.19</v>
      </c>
      <c r="E15" s="90">
        <v>942000</v>
      </c>
      <c r="F15" s="102">
        <f t="shared" si="0"/>
        <v>0.98710835211896852</v>
      </c>
      <c r="G15" s="102">
        <f t="shared" si="1"/>
        <v>5.974050902792877</v>
      </c>
      <c r="L15" s="25"/>
      <c r="M15" s="64">
        <v>3770400</v>
      </c>
      <c r="N15" s="63">
        <v>43430</v>
      </c>
      <c r="O15" s="62">
        <v>1.1519999999999999</v>
      </c>
      <c r="P15" s="63">
        <v>1595</v>
      </c>
      <c r="Q15" s="62">
        <v>45.8</v>
      </c>
      <c r="R15" s="26">
        <f t="shared" si="2"/>
        <v>2.7030397550853804</v>
      </c>
      <c r="S15" s="27">
        <f t="shared" si="3"/>
        <v>0.92103313554509902</v>
      </c>
      <c r="T15" s="58">
        <f t="shared" si="14"/>
        <v>0.27157893664969307</v>
      </c>
      <c r="U15" s="54" t="str">
        <f t="shared" si="12"/>
        <v/>
      </c>
      <c r="V15" s="24" t="str">
        <f t="shared" si="13"/>
        <v/>
      </c>
      <c r="W15" s="55">
        <f t="shared" si="11"/>
        <v>0.93402900303721281</v>
      </c>
      <c r="X15" s="24">
        <f t="shared" si="7"/>
        <v>1.6889257187257994E-4</v>
      </c>
      <c r="Y15" s="25"/>
      <c r="Z15" s="25"/>
      <c r="AA15" s="25"/>
      <c r="AB15" s="103"/>
      <c r="AE15" s="42"/>
      <c r="AF15" s="32"/>
    </row>
    <row r="16" spans="1:32" ht="14.4" x14ac:dyDescent="0.3">
      <c r="B16" s="90">
        <v>1.9410000000000001</v>
      </c>
      <c r="C16" s="90">
        <v>1598000</v>
      </c>
      <c r="D16" s="90">
        <v>47.94</v>
      </c>
      <c r="E16" s="90">
        <v>1071000</v>
      </c>
      <c r="F16" s="102">
        <f t="shared" si="0"/>
        <v>1.0862054037464779</v>
      </c>
      <c r="G16" s="102">
        <f t="shared" si="1"/>
        <v>6.0297894708318553</v>
      </c>
      <c r="L16" s="25"/>
      <c r="M16" s="64">
        <v>3758600</v>
      </c>
      <c r="N16" s="63">
        <v>46940</v>
      </c>
      <c r="O16" s="62">
        <v>1.2490000000000001</v>
      </c>
      <c r="P16" s="63">
        <v>1596</v>
      </c>
      <c r="Q16" s="62">
        <v>45.88</v>
      </c>
      <c r="R16" s="26">
        <f t="shared" si="2"/>
        <v>2.6982363015223538</v>
      </c>
      <c r="S16" s="27">
        <f t="shared" si="3"/>
        <v>0.91939640789864974</v>
      </c>
      <c r="T16" s="58">
        <f t="shared" si="14"/>
        <v>0.31773703455109398</v>
      </c>
      <c r="U16" s="54" t="str">
        <f t="shared" si="12"/>
        <v/>
      </c>
      <c r="V16" s="24" t="str">
        <f t="shared" si="13"/>
        <v/>
      </c>
      <c r="W16" s="55">
        <f t="shared" si="11"/>
        <v>0.93033479651661721</v>
      </c>
      <c r="X16" s="24">
        <f t="shared" si="7"/>
        <v>1.1964834555768043E-4</v>
      </c>
      <c r="Y16" s="25"/>
      <c r="Z16" s="25"/>
      <c r="AA16" s="25"/>
      <c r="AB16" s="25"/>
      <c r="AE16" s="42"/>
      <c r="AF16" s="32"/>
    </row>
    <row r="17" spans="2:32" ht="14.4" x14ac:dyDescent="0.3">
      <c r="B17" s="90">
        <v>2.4390000000000001</v>
      </c>
      <c r="C17" s="90">
        <v>1806100</v>
      </c>
      <c r="D17" s="90">
        <v>47.66</v>
      </c>
      <c r="E17" s="90">
        <v>1216000</v>
      </c>
      <c r="F17" s="102">
        <f t="shared" si="0"/>
        <v>1.1853916686718458</v>
      </c>
      <c r="G17" s="102">
        <f t="shared" si="1"/>
        <v>6.0849335749367164</v>
      </c>
      <c r="L17" s="25"/>
      <c r="M17" s="64">
        <v>3745700</v>
      </c>
      <c r="N17" s="63">
        <v>50410</v>
      </c>
      <c r="O17" s="62">
        <v>1.3460000000000001</v>
      </c>
      <c r="P17" s="63">
        <v>1597</v>
      </c>
      <c r="Q17" s="62">
        <v>45.97</v>
      </c>
      <c r="R17" s="26">
        <f t="shared" si="2"/>
        <v>2.6930683263288571</v>
      </c>
      <c r="S17" s="27">
        <f t="shared" si="3"/>
        <v>0.91763547323687478</v>
      </c>
      <c r="T17" s="58">
        <f t="shared" si="14"/>
        <v>0.3709357705381412</v>
      </c>
      <c r="U17" s="54" t="str">
        <f t="shared" ref="U17:U25" si="15">IF(T17&lt;10,"",LOG(-S17+$Z$5))</f>
        <v/>
      </c>
      <c r="V17" s="24" t="str">
        <f t="shared" ref="V17:V25" si="16">IF(T17&lt;10,"",LOG(T17))</f>
        <v/>
      </c>
      <c r="W17" s="55">
        <f t="shared" si="11"/>
        <v>0.92648902410526923</v>
      </c>
      <c r="X17" s="24">
        <f t="shared" si="7"/>
        <v>7.838536297924821E-5</v>
      </c>
      <c r="Y17" s="25"/>
      <c r="Z17" s="25"/>
      <c r="AA17" s="25"/>
      <c r="AB17" s="25"/>
      <c r="AC17" s="60"/>
      <c r="AD17" s="42"/>
      <c r="AE17" s="42"/>
      <c r="AF17" s="32"/>
    </row>
    <row r="18" spans="2:32" ht="14.4" x14ac:dyDescent="0.3">
      <c r="B18" s="90">
        <v>3.0640000000000001</v>
      </c>
      <c r="C18" s="90">
        <v>2039900</v>
      </c>
      <c r="D18" s="90">
        <v>47.37</v>
      </c>
      <c r="E18" s="90">
        <v>1382000</v>
      </c>
      <c r="F18" s="102">
        <f t="shared" si="0"/>
        <v>1.2844686293186813</v>
      </c>
      <c r="G18" s="102">
        <f t="shared" si="1"/>
        <v>6.1405080430381798</v>
      </c>
      <c r="L18" s="25"/>
      <c r="M18" s="64">
        <v>3732000</v>
      </c>
      <c r="N18" s="63">
        <v>53850</v>
      </c>
      <c r="O18" s="62">
        <v>1.4430000000000001</v>
      </c>
      <c r="P18" s="63">
        <v>1598</v>
      </c>
      <c r="Q18" s="62">
        <v>46.06</v>
      </c>
      <c r="R18" s="26">
        <f t="shared" si="2"/>
        <v>2.6872894854241469</v>
      </c>
      <c r="S18" s="27">
        <f t="shared" si="3"/>
        <v>0.91566639233517222</v>
      </c>
      <c r="T18" s="58">
        <f t="shared" si="14"/>
        <v>0.43335956649249768</v>
      </c>
      <c r="U18" s="54" t="str">
        <f t="shared" si="15"/>
        <v/>
      </c>
      <c r="V18" s="24" t="str">
        <f t="shared" si="16"/>
        <v/>
      </c>
      <c r="W18" s="55">
        <f t="shared" si="11"/>
        <v>0.92241118442616166</v>
      </c>
      <c r="X18" s="24">
        <f t="shared" si="7"/>
        <v>4.5492220350673672E-5</v>
      </c>
      <c r="Y18" s="25"/>
      <c r="Z18" s="25"/>
      <c r="AA18" s="25"/>
      <c r="AB18" s="25"/>
      <c r="AC18" s="25"/>
      <c r="AD18" s="42"/>
      <c r="AE18" s="42"/>
      <c r="AF18" s="32"/>
    </row>
    <row r="19" spans="2:32" ht="14.4" x14ac:dyDescent="0.3">
      <c r="B19" s="90">
        <v>3.8490000000000002</v>
      </c>
      <c r="C19" s="90">
        <v>2302700</v>
      </c>
      <c r="D19" s="90">
        <v>47.04</v>
      </c>
      <c r="E19" s="90">
        <v>1569000</v>
      </c>
      <c r="F19" s="102">
        <f t="shared" si="0"/>
        <v>1.3835277794527061</v>
      </c>
      <c r="G19" s="102">
        <f t="shared" si="1"/>
        <v>6.1956229435869368</v>
      </c>
      <c r="L19" s="25"/>
      <c r="M19" s="64">
        <v>3717300</v>
      </c>
      <c r="N19" s="63">
        <v>57260</v>
      </c>
      <c r="O19" s="62">
        <v>1.54</v>
      </c>
      <c r="P19" s="63">
        <v>1599</v>
      </c>
      <c r="Q19" s="62">
        <v>46.16</v>
      </c>
      <c r="R19" s="26">
        <f t="shared" si="2"/>
        <v>2.6812024165053145</v>
      </c>
      <c r="S19" s="27">
        <f t="shared" si="3"/>
        <v>0.91359228589184538</v>
      </c>
      <c r="T19" s="58">
        <f t="shared" si="14"/>
        <v>0.50346479861041171</v>
      </c>
      <c r="U19" s="54" t="str">
        <f t="shared" si="15"/>
        <v/>
      </c>
      <c r="V19" s="24" t="str">
        <f t="shared" si="16"/>
        <v/>
      </c>
      <c r="W19" s="55">
        <f t="shared" si="11"/>
        <v>0.91826596266775029</v>
      </c>
      <c r="X19" s="24">
        <f t="shared" si="7"/>
        <v>2.1843254605632927E-5</v>
      </c>
      <c r="Y19" s="25"/>
      <c r="Z19" s="25"/>
      <c r="AA19" s="25"/>
      <c r="AB19" s="25"/>
      <c r="AC19" s="25"/>
      <c r="AD19" s="42"/>
      <c r="AE19" s="42"/>
      <c r="AF19" s="32"/>
    </row>
    <row r="20" spans="2:32" ht="14.4" x14ac:dyDescent="0.3">
      <c r="B20" s="90">
        <v>4.8360000000000003</v>
      </c>
      <c r="C20" s="90">
        <v>2598200</v>
      </c>
      <c r="D20" s="90">
        <v>46.66</v>
      </c>
      <c r="E20" s="90">
        <v>1783000</v>
      </c>
      <c r="F20" s="102">
        <f t="shared" si="0"/>
        <v>1.4826661605468494</v>
      </c>
      <c r="G20" s="102">
        <f t="shared" si="1"/>
        <v>6.2511513431753549</v>
      </c>
      <c r="L20" s="25"/>
      <c r="M20" s="64">
        <v>3702100</v>
      </c>
      <c r="N20" s="63">
        <v>60630</v>
      </c>
      <c r="O20" s="62">
        <v>1.6379999999999999</v>
      </c>
      <c r="P20" s="63">
        <v>1600</v>
      </c>
      <c r="Q20" s="62">
        <v>46.26</v>
      </c>
      <c r="R20" s="26">
        <f t="shared" si="2"/>
        <v>2.6747103963073866</v>
      </c>
      <c r="S20" s="27">
        <f t="shared" si="3"/>
        <v>0.91138019644415214</v>
      </c>
      <c r="T20" s="58">
        <f t="shared" si="14"/>
        <v>0.58248396703996363</v>
      </c>
      <c r="U20" s="54" t="str">
        <f t="shared" si="15"/>
        <v/>
      </c>
      <c r="V20" s="24" t="str">
        <f t="shared" si="16"/>
        <v/>
      </c>
      <c r="W20" s="55">
        <f t="shared" si="11"/>
        <v>0.91402346141732782</v>
      </c>
      <c r="X20" s="24">
        <f t="shared" si="7"/>
        <v>6.9868497184174558E-6</v>
      </c>
      <c r="Y20" s="25"/>
      <c r="Z20" s="25"/>
      <c r="AA20" s="25"/>
      <c r="AB20" s="25"/>
      <c r="AC20" s="25"/>
      <c r="AD20" s="42"/>
      <c r="AE20" s="42"/>
      <c r="AF20" s="32"/>
    </row>
    <row r="21" spans="2:32" ht="14.4" x14ac:dyDescent="0.3">
      <c r="B21" s="90">
        <v>6.0750000000000002</v>
      </c>
      <c r="C21" s="90">
        <v>2931400</v>
      </c>
      <c r="D21" s="90">
        <v>46.23</v>
      </c>
      <c r="E21" s="90">
        <v>2028000</v>
      </c>
      <c r="F21" s="102">
        <f t="shared" si="0"/>
        <v>1.5817261506284648</v>
      </c>
      <c r="G21" s="102">
        <f t="shared" si="1"/>
        <v>6.3070679506612981</v>
      </c>
      <c r="L21" s="25"/>
      <c r="M21" s="64">
        <v>3686000</v>
      </c>
      <c r="N21" s="63">
        <v>63950</v>
      </c>
      <c r="O21" s="62">
        <v>1.7350000000000001</v>
      </c>
      <c r="P21" s="63">
        <v>1601</v>
      </c>
      <c r="Q21" s="62">
        <v>46.36</v>
      </c>
      <c r="R21" s="26">
        <f t="shared" si="2"/>
        <v>2.6675222236643914</v>
      </c>
      <c r="S21" s="27">
        <f t="shared" si="3"/>
        <v>0.90893090017473477</v>
      </c>
      <c r="T21" s="58">
        <f t="shared" si="14"/>
        <v>0.67321968207880145</v>
      </c>
      <c r="U21" s="54" t="str">
        <f t="shared" si="15"/>
        <v/>
      </c>
      <c r="V21" s="24" t="str">
        <f t="shared" si="16"/>
        <v/>
      </c>
      <c r="W21" s="55">
        <f t="shared" si="11"/>
        <v>0.90959269417875577</v>
      </c>
      <c r="X21" s="24">
        <f t="shared" si="7"/>
        <v>4.3797130375814617E-7</v>
      </c>
      <c r="Y21" s="25"/>
      <c r="Z21" s="25"/>
      <c r="AA21" s="25"/>
      <c r="AB21" s="25"/>
      <c r="AC21" s="25"/>
      <c r="AD21" s="42"/>
      <c r="AE21" s="42"/>
      <c r="AF21" s="32"/>
    </row>
    <row r="22" spans="2:32" ht="14.4" x14ac:dyDescent="0.3">
      <c r="B22" s="90">
        <v>7.6319999999999997</v>
      </c>
      <c r="C22" s="90">
        <v>3309800</v>
      </c>
      <c r="D22" s="90">
        <v>45.7</v>
      </c>
      <c r="E22" s="90">
        <v>2312000</v>
      </c>
      <c r="F22" s="102">
        <f t="shared" si="0"/>
        <v>1.6808182300541537</v>
      </c>
      <c r="G22" s="102">
        <f t="shared" si="1"/>
        <v>6.3639878297484911</v>
      </c>
      <c r="L22" s="25"/>
      <c r="M22" s="64">
        <v>3668900</v>
      </c>
      <c r="N22" s="63">
        <v>67230</v>
      </c>
      <c r="O22" s="62">
        <v>1.833</v>
      </c>
      <c r="P22" s="63">
        <v>1602</v>
      </c>
      <c r="Q22" s="62">
        <v>46.47</v>
      </c>
      <c r="R22" s="26">
        <f t="shared" si="2"/>
        <v>2.660003314202616</v>
      </c>
      <c r="S22" s="27">
        <f t="shared" si="3"/>
        <v>0.90636890871884512</v>
      </c>
      <c r="T22" s="58">
        <f t="shared" si="14"/>
        <v>0.77336917704871655</v>
      </c>
      <c r="U22" s="54" t="str">
        <f t="shared" si="15"/>
        <v/>
      </c>
      <c r="V22" s="24" t="str">
        <f t="shared" si="16"/>
        <v/>
      </c>
      <c r="W22" s="55">
        <f t="shared" si="11"/>
        <v>0.90513417804586005</v>
      </c>
      <c r="X22" s="24">
        <f t="shared" si="7"/>
        <v>1.5245598348101732E-6</v>
      </c>
      <c r="Y22" s="25"/>
      <c r="Z22" s="25"/>
      <c r="AA22" s="25"/>
      <c r="AB22" s="25"/>
      <c r="AC22" s="25"/>
      <c r="AD22" s="42"/>
      <c r="AE22" s="42"/>
      <c r="AF22" s="32"/>
    </row>
    <row r="23" spans="2:32" ht="14.4" x14ac:dyDescent="0.3">
      <c r="B23" s="90">
        <v>9.5869999999999997</v>
      </c>
      <c r="C23" s="90">
        <v>3741100</v>
      </c>
      <c r="D23" s="90">
        <v>45.37</v>
      </c>
      <c r="E23" s="90">
        <v>2628000</v>
      </c>
      <c r="F23" s="102">
        <f t="shared" si="0"/>
        <v>1.7798625957294003</v>
      </c>
      <c r="G23" s="102">
        <f t="shared" si="1"/>
        <v>6.4196253608877436</v>
      </c>
      <c r="L23" s="25"/>
      <c r="M23" s="64">
        <v>3651200</v>
      </c>
      <c r="N23" s="63">
        <v>70470</v>
      </c>
      <c r="O23" s="62">
        <v>1.93</v>
      </c>
      <c r="P23" s="63">
        <v>1603</v>
      </c>
      <c r="Q23" s="62">
        <v>46.59</v>
      </c>
      <c r="R23" s="26">
        <f t="shared" si="2"/>
        <v>2.6524315485577468</v>
      </c>
      <c r="S23" s="27">
        <f t="shared" si="3"/>
        <v>0.90378890705945913</v>
      </c>
      <c r="T23" s="58">
        <f t="shared" si="14"/>
        <v>0.88080153133969996</v>
      </c>
      <c r="U23" s="54" t="str">
        <f t="shared" si="15"/>
        <v/>
      </c>
      <c r="V23" s="24" t="str">
        <f t="shared" si="16"/>
        <v/>
      </c>
      <c r="W23" s="55">
        <f t="shared" si="11"/>
        <v>0.90075280520086187</v>
      </c>
      <c r="X23" s="24">
        <f t="shared" si="7"/>
        <v>9.2179144957777491E-6</v>
      </c>
      <c r="Y23" s="25"/>
      <c r="Z23" s="25"/>
      <c r="AA23" s="25"/>
      <c r="AB23" s="25"/>
      <c r="AC23" s="25"/>
      <c r="AD23" s="42"/>
      <c r="AE23" s="42"/>
      <c r="AF23" s="32"/>
    </row>
    <row r="24" spans="2:32" ht="14.4" x14ac:dyDescent="0.3">
      <c r="B24" s="90">
        <v>12.04</v>
      </c>
      <c r="C24" s="90">
        <v>4223800</v>
      </c>
      <c r="D24" s="90">
        <v>44.86</v>
      </c>
      <c r="E24" s="90">
        <v>2994000</v>
      </c>
      <c r="F24" s="102">
        <f t="shared" si="0"/>
        <v>1.8788063552799208</v>
      </c>
      <c r="G24" s="102">
        <f t="shared" si="1"/>
        <v>6.4762517960070332</v>
      </c>
      <c r="L24" s="25"/>
      <c r="M24" s="64">
        <v>3632800</v>
      </c>
      <c r="N24" s="63">
        <v>73650</v>
      </c>
      <c r="O24" s="62">
        <v>2.0270000000000001</v>
      </c>
      <c r="P24" s="63">
        <v>1604</v>
      </c>
      <c r="Q24" s="62">
        <v>46.7</v>
      </c>
      <c r="R24" s="26">
        <f t="shared" si="2"/>
        <v>2.6438528740171141</v>
      </c>
      <c r="S24" s="27">
        <f t="shared" si="3"/>
        <v>0.9008658114978364</v>
      </c>
      <c r="T24" s="58">
        <f t="shared" si="14"/>
        <v>1.0046361124844008</v>
      </c>
      <c r="U24" s="54" t="str">
        <f t="shared" si="15"/>
        <v/>
      </c>
      <c r="V24" s="24" t="str">
        <f t="shared" si="16"/>
        <v/>
      </c>
      <c r="W24" s="55">
        <f t="shared" si="11"/>
        <v>0.8961159938841694</v>
      </c>
      <c r="X24" s="24">
        <f t="shared" si="7"/>
        <v>2.2560767363101234E-5</v>
      </c>
      <c r="Y24" s="25"/>
      <c r="Z24" s="25"/>
      <c r="AA24" s="25"/>
      <c r="AB24" s="25"/>
      <c r="AC24" s="25"/>
      <c r="AD24" s="42"/>
      <c r="AE24" s="42"/>
      <c r="AF24" s="32"/>
    </row>
    <row r="25" spans="2:32" ht="14.4" x14ac:dyDescent="0.3">
      <c r="B25" s="90">
        <v>15.13</v>
      </c>
      <c r="C25" s="90">
        <v>4772600</v>
      </c>
      <c r="D25" s="90">
        <v>44.22</v>
      </c>
      <c r="E25" s="90">
        <v>3420000</v>
      </c>
      <c r="F25" s="102">
        <f t="shared" ref="F25:F28" si="17">LOG10(2*PI()*B25)</f>
        <v>1.9780187963813018</v>
      </c>
      <c r="G25" s="102">
        <f t="shared" ref="G25:G28" si="18">LOG10(E25)</f>
        <v>6.5340261060561353</v>
      </c>
      <c r="L25" s="25"/>
      <c r="M25" s="64">
        <v>3613700</v>
      </c>
      <c r="N25" s="63">
        <v>76790</v>
      </c>
      <c r="O25" s="62">
        <v>2.125</v>
      </c>
      <c r="P25" s="63">
        <v>1605</v>
      </c>
      <c r="Q25" s="62">
        <v>46.82</v>
      </c>
      <c r="R25" s="26">
        <f t="shared" si="2"/>
        <v>2.6351372693123261</v>
      </c>
      <c r="S25" s="27">
        <f t="shared" si="3"/>
        <v>0.89789605838402442</v>
      </c>
      <c r="T25" s="58">
        <f t="shared" si="14"/>
        <v>1.1374867904767731</v>
      </c>
      <c r="U25" s="54" t="str">
        <f t="shared" si="15"/>
        <v/>
      </c>
      <c r="V25" s="24" t="str">
        <f t="shared" si="16"/>
        <v/>
      </c>
      <c r="W25" s="55">
        <f t="shared" si="11"/>
        <v>0.89153970645540159</v>
      </c>
      <c r="X25" s="24">
        <f t="shared" si="7"/>
        <v>4.0403209840507139E-5</v>
      </c>
      <c r="Y25" s="25"/>
      <c r="Z25" s="25"/>
      <c r="AA25" s="25"/>
      <c r="AB25" s="25"/>
      <c r="AC25" s="25"/>
      <c r="AD25" s="42"/>
      <c r="AE25" s="42"/>
      <c r="AF25" s="32"/>
    </row>
    <row r="26" spans="2:32" ht="14.4" x14ac:dyDescent="0.3">
      <c r="B26" s="90">
        <v>19.010000000000002</v>
      </c>
      <c r="C26" s="90">
        <v>5402200</v>
      </c>
      <c r="D26" s="90">
        <v>43.47</v>
      </c>
      <c r="E26" s="90">
        <v>3921000</v>
      </c>
      <c r="F26" s="102">
        <f t="shared" si="17"/>
        <v>2.0771619852235581</v>
      </c>
      <c r="G26" s="102">
        <f t="shared" si="18"/>
        <v>6.5933968423002067</v>
      </c>
      <c r="L26" s="25"/>
      <c r="M26" s="64">
        <v>3594200</v>
      </c>
      <c r="N26" s="63">
        <v>79880</v>
      </c>
      <c r="O26" s="62">
        <v>2.2229999999999999</v>
      </c>
      <c r="P26" s="63">
        <v>1606</v>
      </c>
      <c r="Q26" s="62">
        <v>46.94</v>
      </c>
      <c r="R26" s="26">
        <f t="shared" si="2"/>
        <v>2.62606310255982</v>
      </c>
      <c r="S26" s="27">
        <f t="shared" si="3"/>
        <v>0.89480412892172323</v>
      </c>
      <c r="T26" s="58">
        <f t="shared" si="14"/>
        <v>1.2818588998239631</v>
      </c>
      <c r="U26" s="54" t="str">
        <f t="shared" si="12"/>
        <v/>
      </c>
      <c r="V26" s="24" t="str">
        <f t="shared" si="13"/>
        <v/>
      </c>
      <c r="W26" s="55">
        <f t="shared" si="11"/>
        <v>0.88694663988163103</v>
      </c>
      <c r="X26" s="24">
        <f t="shared" si="7"/>
        <v>6.1740134015169081E-5</v>
      </c>
      <c r="Y26" s="25"/>
      <c r="Z26" s="25"/>
      <c r="AA26" s="25"/>
      <c r="AB26" s="25"/>
      <c r="AC26" s="25"/>
      <c r="AD26" s="42"/>
      <c r="AE26" s="42"/>
      <c r="AF26" s="32"/>
    </row>
    <row r="27" spans="2:32" ht="14.4" x14ac:dyDescent="0.3">
      <c r="B27" s="90">
        <v>23.88</v>
      </c>
      <c r="C27" s="90">
        <v>6129200</v>
      </c>
      <c r="D27" s="90">
        <v>42.52</v>
      </c>
      <c r="E27" s="90">
        <v>4517000</v>
      </c>
      <c r="F27" s="102">
        <f t="shared" si="17"/>
        <v>2.1762141908154464</v>
      </c>
      <c r="G27" s="102">
        <f t="shared" si="18"/>
        <v>6.6548500905613945</v>
      </c>
      <c r="L27" s="25"/>
      <c r="M27" s="64">
        <v>3574200</v>
      </c>
      <c r="N27" s="63">
        <v>82920</v>
      </c>
      <c r="O27" s="62">
        <v>2.3199999999999998</v>
      </c>
      <c r="P27" s="63">
        <v>1607</v>
      </c>
      <c r="Q27" s="62">
        <v>47.07</v>
      </c>
      <c r="R27" s="26">
        <f t="shared" si="2"/>
        <v>2.6169805371457411</v>
      </c>
      <c r="S27" s="27">
        <f t="shared" si="3"/>
        <v>0.89170933770143712</v>
      </c>
      <c r="T27" s="58">
        <f t="shared" si="14"/>
        <v>1.4343988682344773</v>
      </c>
      <c r="U27" s="54" t="str">
        <f t="shared" si="12"/>
        <v/>
      </c>
      <c r="V27" s="24" t="str">
        <f t="shared" si="13"/>
        <v/>
      </c>
      <c r="W27" s="55">
        <f t="shared" si="11"/>
        <v>0.88244730574094021</v>
      </c>
      <c r="X27" s="24">
        <f t="shared" si="7"/>
        <v>8.5785236037266195E-5</v>
      </c>
      <c r="Y27" s="25"/>
      <c r="Z27" s="25"/>
      <c r="AA27" s="25"/>
      <c r="AB27" s="25"/>
      <c r="AC27" s="25"/>
      <c r="AD27" s="42"/>
      <c r="AE27" s="42"/>
      <c r="AF27" s="32"/>
    </row>
    <row r="28" spans="2:32" ht="14.4" x14ac:dyDescent="0.3">
      <c r="B28" s="90">
        <v>30</v>
      </c>
      <c r="C28" s="90">
        <v>6988500</v>
      </c>
      <c r="D28" s="90">
        <v>41.34</v>
      </c>
      <c r="E28" s="90">
        <v>5247000</v>
      </c>
      <c r="F28" s="102">
        <f t="shared" si="17"/>
        <v>2.2753011230777775</v>
      </c>
      <c r="G28" s="102">
        <f t="shared" si="18"/>
        <v>6.7199110641983388</v>
      </c>
      <c r="L28" s="25"/>
      <c r="M28" s="64">
        <v>3553600</v>
      </c>
      <c r="N28" s="63">
        <v>85910</v>
      </c>
      <c r="O28" s="62">
        <v>2.4180000000000001</v>
      </c>
      <c r="P28" s="63">
        <v>1608</v>
      </c>
      <c r="Q28" s="62">
        <v>47.2</v>
      </c>
      <c r="R28" s="26">
        <f t="shared" si="2"/>
        <v>2.6073824464974211</v>
      </c>
      <c r="S28" s="27">
        <f t="shared" si="3"/>
        <v>0.88843888653310465</v>
      </c>
      <c r="T28" s="58">
        <f t="shared" si="14"/>
        <v>1.6009585650999971</v>
      </c>
      <c r="U28" s="54" t="str">
        <f t="shared" si="12"/>
        <v/>
      </c>
      <c r="V28" s="24" t="str">
        <f t="shared" si="13"/>
        <v/>
      </c>
      <c r="W28" s="55">
        <f t="shared" si="11"/>
        <v>0.87787822838581875</v>
      </c>
      <c r="X28" s="24">
        <f t="shared" si="7"/>
        <v>1.1152750050383619E-4</v>
      </c>
      <c r="Y28" s="25"/>
      <c r="Z28" s="25"/>
      <c r="AA28" s="25"/>
      <c r="AB28" s="25"/>
      <c r="AC28" s="25"/>
      <c r="AD28" s="42"/>
      <c r="AE28" s="42"/>
      <c r="AF28" s="32"/>
    </row>
    <row r="29" spans="2:32" ht="14.4" x14ac:dyDescent="0.3">
      <c r="B29" s="23"/>
      <c r="C29" s="23"/>
      <c r="D29" s="23"/>
      <c r="E29" s="23"/>
      <c r="F29" s="102"/>
      <c r="G29" s="102"/>
      <c r="L29" s="25"/>
      <c r="M29" s="64">
        <v>3532600</v>
      </c>
      <c r="N29" s="63">
        <v>88850</v>
      </c>
      <c r="O29" s="62">
        <v>2.5150000000000001</v>
      </c>
      <c r="P29" s="63">
        <v>1609</v>
      </c>
      <c r="Q29" s="62">
        <v>47.32</v>
      </c>
      <c r="R29" s="26">
        <f t="shared" si="2"/>
        <v>2.5969953861288877</v>
      </c>
      <c r="S29" s="27">
        <f t="shared" si="3"/>
        <v>0.88489960200636841</v>
      </c>
      <c r="T29" s="58">
        <f t="shared" si="14"/>
        <v>1.7851251800575054</v>
      </c>
      <c r="U29" s="54" t="str">
        <f t="shared" si="12"/>
        <v/>
      </c>
      <c r="V29" s="24" t="str">
        <f t="shared" si="13"/>
        <v/>
      </c>
      <c r="W29" s="55">
        <f t="shared" si="11"/>
        <v>0.8731742984399159</v>
      </c>
      <c r="X29" s="24">
        <f t="shared" si="7"/>
        <v>1.374827437254641E-4</v>
      </c>
      <c r="Y29" s="25"/>
      <c r="Z29" s="25"/>
      <c r="AA29" s="25"/>
      <c r="AB29" s="25"/>
      <c r="AC29" s="25"/>
      <c r="AD29" s="42"/>
      <c r="AE29" s="42"/>
      <c r="AF29" s="32"/>
    </row>
    <row r="30" spans="2:32" ht="14.4" x14ac:dyDescent="0.3">
      <c r="B30" s="61"/>
      <c r="C30" s="61"/>
      <c r="D30" s="61"/>
      <c r="E30" s="61"/>
      <c r="F30" s="102"/>
      <c r="G30" s="102"/>
      <c r="L30" s="25"/>
      <c r="M30" s="64">
        <v>3511200</v>
      </c>
      <c r="N30" s="63">
        <v>91740</v>
      </c>
      <c r="O30" s="62">
        <v>2.613</v>
      </c>
      <c r="P30" s="63">
        <v>1610</v>
      </c>
      <c r="Q30" s="62">
        <v>47.46</v>
      </c>
      <c r="R30" s="26">
        <f t="shared" si="2"/>
        <v>2.5870714935019636</v>
      </c>
      <c r="S30" s="27">
        <f t="shared" si="3"/>
        <v>0.88151813714785399</v>
      </c>
      <c r="T30" s="58">
        <f t="shared" si="14"/>
        <v>1.9729472492541222</v>
      </c>
      <c r="U30" s="54" t="str">
        <f t="shared" si="12"/>
        <v/>
      </c>
      <c r="V30" s="24" t="str">
        <f t="shared" si="13"/>
        <v/>
      </c>
      <c r="W30" s="55">
        <f t="shared" si="11"/>
        <v>0.86869298108433346</v>
      </c>
      <c r="X30" s="24">
        <f t="shared" si="7"/>
        <v>1.6448462805365732E-4</v>
      </c>
      <c r="Y30" s="25"/>
      <c r="Z30" s="25"/>
      <c r="AA30" s="25"/>
      <c r="AB30" s="25"/>
      <c r="AC30" s="25"/>
      <c r="AD30" s="42"/>
      <c r="AE30" s="42"/>
      <c r="AF30" s="32"/>
    </row>
    <row r="31" spans="2:32" ht="14.4" x14ac:dyDescent="0.3">
      <c r="B31" s="61"/>
      <c r="C31" s="61"/>
      <c r="D31" s="61"/>
      <c r="E31" s="61"/>
      <c r="F31" s="102"/>
      <c r="G31" s="102"/>
      <c r="L31" s="25"/>
      <c r="M31" s="64">
        <v>3489400</v>
      </c>
      <c r="N31" s="63">
        <v>94580</v>
      </c>
      <c r="O31" s="62">
        <v>2.71</v>
      </c>
      <c r="P31" s="63">
        <v>1611</v>
      </c>
      <c r="Q31" s="62">
        <v>47.59</v>
      </c>
      <c r="R31" s="26">
        <f t="shared" si="2"/>
        <v>2.5763553659395062</v>
      </c>
      <c r="S31" s="27">
        <f t="shared" si="3"/>
        <v>0.8778667263422294</v>
      </c>
      <c r="T31" s="58">
        <f t="shared" si="14"/>
        <v>2.179573323932237</v>
      </c>
      <c r="U31" s="54" t="str">
        <f t="shared" si="12"/>
        <v/>
      </c>
      <c r="V31" s="24" t="str">
        <f t="shared" si="13"/>
        <v/>
      </c>
      <c r="W31" s="55">
        <f t="shared" si="11"/>
        <v>0.86407404712014135</v>
      </c>
      <c r="X31" s="24">
        <f t="shared" si="7"/>
        <v>1.9023800012341928E-4</v>
      </c>
      <c r="Y31" s="25"/>
      <c r="Z31" s="25"/>
      <c r="AA31" s="25"/>
      <c r="AB31" s="25"/>
      <c r="AC31" s="25"/>
      <c r="AD31" s="42"/>
      <c r="AE31" s="42"/>
      <c r="AF31" s="32"/>
    </row>
    <row r="32" spans="2:32" ht="14.4" x14ac:dyDescent="0.3">
      <c r="B32" s="61"/>
      <c r="C32" s="61"/>
      <c r="D32" s="61"/>
      <c r="E32" s="61"/>
      <c r="F32" s="61"/>
      <c r="G32" s="61"/>
      <c r="L32" s="25"/>
      <c r="M32" s="64">
        <v>3467300</v>
      </c>
      <c r="N32" s="63">
        <v>97360</v>
      </c>
      <c r="O32" s="62">
        <v>2.8079999999999998</v>
      </c>
      <c r="P32" s="63">
        <v>1612</v>
      </c>
      <c r="Q32" s="62">
        <v>47.72</v>
      </c>
      <c r="R32" s="26">
        <f t="shared" si="2"/>
        <v>2.5653372971919635</v>
      </c>
      <c r="S32" s="27">
        <f t="shared" si="3"/>
        <v>0.87411243216764001</v>
      </c>
      <c r="T32" s="58">
        <f t="shared" si="14"/>
        <v>2.3996341755328934</v>
      </c>
      <c r="U32" s="54" t="str">
        <f t="shared" si="12"/>
        <v/>
      </c>
      <c r="V32" s="24" t="str">
        <f t="shared" si="13"/>
        <v/>
      </c>
      <c r="W32" s="55">
        <f t="shared" si="11"/>
        <v>0.8594592519546369</v>
      </c>
      <c r="X32" s="24">
        <f t="shared" si="7"/>
        <v>2.1471569035474565E-4</v>
      </c>
      <c r="Y32" s="25"/>
      <c r="Z32" s="25"/>
      <c r="AA32" s="25"/>
      <c r="AB32" s="25"/>
      <c r="AC32" s="25"/>
      <c r="AD32" s="42"/>
      <c r="AE32" s="42"/>
      <c r="AF32" s="32"/>
    </row>
    <row r="33" spans="2:32" ht="14.4" x14ac:dyDescent="0.3">
      <c r="B33" s="61"/>
      <c r="C33" s="61"/>
      <c r="D33" s="61"/>
      <c r="E33" s="61"/>
      <c r="F33" s="61"/>
      <c r="G33" s="61"/>
      <c r="L33" s="25"/>
      <c r="M33" s="64">
        <v>3445100</v>
      </c>
      <c r="N33" s="63">
        <v>100100</v>
      </c>
      <c r="O33" s="62">
        <v>2.9060000000000001</v>
      </c>
      <c r="P33" s="63">
        <v>1613</v>
      </c>
      <c r="Q33" s="62">
        <v>47.86</v>
      </c>
      <c r="R33" s="26">
        <f t="shared" si="2"/>
        <v>2.554567881414723</v>
      </c>
      <c r="S33" s="27">
        <f t="shared" si="3"/>
        <v>0.87044286394814208</v>
      </c>
      <c r="T33" s="58">
        <f t="shared" si="14"/>
        <v>2.6262112184535358</v>
      </c>
      <c r="U33" s="54" t="str">
        <f t="shared" si="12"/>
        <v/>
      </c>
      <c r="V33" s="24" t="str">
        <f t="shared" si="13"/>
        <v/>
      </c>
      <c r="W33" s="55">
        <f t="shared" si="11"/>
        <v>0.85498814870875572</v>
      </c>
      <c r="X33" s="24">
        <f t="shared" si="7"/>
        <v>2.3884822313052073E-4</v>
      </c>
      <c r="Y33" s="25"/>
      <c r="Z33" s="25"/>
      <c r="AA33" s="25"/>
      <c r="AB33" s="25"/>
      <c r="AC33" s="25"/>
      <c r="AD33" s="42"/>
      <c r="AE33" s="42"/>
      <c r="AF33" s="32"/>
    </row>
    <row r="34" spans="2:32" ht="14.4" x14ac:dyDescent="0.3">
      <c r="B34" s="61"/>
      <c r="C34" s="61"/>
      <c r="D34" s="61"/>
      <c r="E34" s="61"/>
      <c r="F34" s="61"/>
      <c r="G34" s="61"/>
      <c r="L34" s="25"/>
      <c r="M34" s="64">
        <v>3422600</v>
      </c>
      <c r="N34" s="63">
        <v>102800</v>
      </c>
      <c r="O34" s="62">
        <v>3.0030000000000001</v>
      </c>
      <c r="P34" s="63">
        <v>1614</v>
      </c>
      <c r="Q34" s="62">
        <v>47.99</v>
      </c>
      <c r="R34" s="26">
        <f t="shared" si="2"/>
        <v>2.5430877314981184</v>
      </c>
      <c r="S34" s="27">
        <f t="shared" si="3"/>
        <v>0.86653112034380719</v>
      </c>
      <c r="T34" s="58">
        <f t="shared" si="14"/>
        <v>2.8722952312174388</v>
      </c>
      <c r="U34" s="54" t="str">
        <f t="shared" si="12"/>
        <v/>
      </c>
      <c r="V34" s="24" t="str">
        <f t="shared" si="13"/>
        <v/>
      </c>
      <c r="W34" s="55">
        <f t="shared" si="11"/>
        <v>0.85040890461040231</v>
      </c>
      <c r="X34" s="24">
        <f t="shared" si="7"/>
        <v>2.5992584015444812E-4</v>
      </c>
      <c r="Y34" s="25"/>
      <c r="Z34" s="25"/>
      <c r="AA34" s="25"/>
      <c r="AB34" s="25"/>
      <c r="AC34" s="25"/>
      <c r="AD34" s="42"/>
      <c r="AE34" s="42"/>
      <c r="AF34" s="32"/>
    </row>
    <row r="35" spans="2:32" ht="14.4" x14ac:dyDescent="0.3">
      <c r="B35" s="61"/>
      <c r="C35" s="61"/>
      <c r="D35" s="61"/>
      <c r="E35" s="61"/>
      <c r="F35" s="61"/>
      <c r="G35" s="61"/>
      <c r="L35" s="25"/>
      <c r="M35" s="64">
        <v>3399800</v>
      </c>
      <c r="N35" s="63">
        <v>105400</v>
      </c>
      <c r="O35" s="62">
        <v>3.101</v>
      </c>
      <c r="P35" s="63">
        <v>1615</v>
      </c>
      <c r="Q35" s="62">
        <v>48.13</v>
      </c>
      <c r="R35" s="26">
        <f t="shared" si="2"/>
        <v>2.5316988774585942</v>
      </c>
      <c r="S35" s="27">
        <f t="shared" si="3"/>
        <v>0.86265048487532991</v>
      </c>
      <c r="T35" s="58">
        <f t="shared" si="14"/>
        <v>3.1273604242016306</v>
      </c>
      <c r="U35" s="54" t="str">
        <f t="shared" si="12"/>
        <v/>
      </c>
      <c r="V35" s="24" t="str">
        <f t="shared" si="13"/>
        <v/>
      </c>
      <c r="W35" s="55">
        <f t="shared" si="11"/>
        <v>0.8459254409879704</v>
      </c>
      <c r="X35" s="24">
        <f t="shared" si="7"/>
        <v>2.7972709303410187E-4</v>
      </c>
      <c r="Y35" s="25"/>
      <c r="Z35" s="25"/>
      <c r="AA35" s="25"/>
      <c r="AB35" s="25"/>
      <c r="AC35" s="25"/>
      <c r="AD35" s="42"/>
      <c r="AE35" s="42"/>
      <c r="AF35" s="32"/>
    </row>
    <row r="36" spans="2:32" ht="14.4" x14ac:dyDescent="0.3">
      <c r="B36" s="61"/>
      <c r="C36" s="61"/>
      <c r="D36" s="61"/>
      <c r="E36" s="61"/>
      <c r="F36" s="61"/>
      <c r="G36" s="61"/>
      <c r="L36" s="25"/>
      <c r="M36" s="64">
        <v>3377000</v>
      </c>
      <c r="N36" s="63">
        <v>108000</v>
      </c>
      <c r="O36" s="62">
        <v>3.198</v>
      </c>
      <c r="P36" s="63">
        <v>1616</v>
      </c>
      <c r="Q36" s="62">
        <v>48.26</v>
      </c>
      <c r="R36" s="26">
        <f t="shared" si="2"/>
        <v>2.5198281863228535</v>
      </c>
      <c r="S36" s="27">
        <f t="shared" si="3"/>
        <v>0.85860566834709751</v>
      </c>
      <c r="T36" s="58">
        <f t="shared" si="14"/>
        <v>3.399738891921483</v>
      </c>
      <c r="U36" s="54" t="str">
        <f t="shared" si="12"/>
        <v/>
      </c>
      <c r="V36" s="24" t="str">
        <f t="shared" si="13"/>
        <v/>
      </c>
      <c r="W36" s="55">
        <f t="shared" si="11"/>
        <v>0.84139398098033968</v>
      </c>
      <c r="X36" s="24">
        <f t="shared" si="7"/>
        <v>2.9624218201101081E-4</v>
      </c>
      <c r="Y36" s="25"/>
      <c r="Z36" s="25"/>
      <c r="AA36" s="25"/>
      <c r="AB36" s="25"/>
      <c r="AC36" s="25"/>
      <c r="AD36" s="42"/>
      <c r="AE36" s="42"/>
      <c r="AF36" s="32"/>
    </row>
    <row r="37" spans="2:32" ht="14.4" x14ac:dyDescent="0.3">
      <c r="B37" s="61"/>
      <c r="C37" s="61"/>
      <c r="D37" s="61"/>
      <c r="E37" s="61"/>
      <c r="F37" s="61"/>
      <c r="G37" s="61"/>
      <c r="L37" s="25"/>
      <c r="M37" s="64">
        <v>3354000</v>
      </c>
      <c r="N37" s="63">
        <v>110500</v>
      </c>
      <c r="O37" s="62">
        <v>3.2959999999999998</v>
      </c>
      <c r="P37" s="63">
        <v>1617</v>
      </c>
      <c r="Q37" s="62">
        <v>48.4</v>
      </c>
      <c r="R37" s="26">
        <f t="shared" si="2"/>
        <v>2.5081147955320757</v>
      </c>
      <c r="S37" s="27">
        <f t="shared" si="3"/>
        <v>0.85461445030171057</v>
      </c>
      <c r="T37" s="58">
        <f t="shared" si="14"/>
        <v>3.6804052381816406</v>
      </c>
      <c r="U37" s="54" t="str">
        <f t="shared" si="12"/>
        <v/>
      </c>
      <c r="V37" s="24" t="str">
        <f t="shared" si="13"/>
        <v/>
      </c>
      <c r="W37" s="55">
        <f t="shared" si="11"/>
        <v>0.83696625228784849</v>
      </c>
      <c r="X37" s="24">
        <f t="shared" si="7"/>
        <v>3.1145889313648553E-4</v>
      </c>
      <c r="Y37" s="25"/>
      <c r="Z37" s="25"/>
      <c r="AA37" s="25"/>
      <c r="AB37" s="25"/>
      <c r="AC37" s="25"/>
      <c r="AD37" s="42"/>
      <c r="AE37" s="42"/>
      <c r="AF37" s="32"/>
    </row>
    <row r="38" spans="2:32" ht="14.4" x14ac:dyDescent="0.3">
      <c r="B38" s="61"/>
      <c r="C38" s="61"/>
      <c r="D38" s="61"/>
      <c r="E38" s="61"/>
      <c r="F38" s="61"/>
      <c r="G38" s="61"/>
      <c r="L38" s="25"/>
      <c r="M38" s="64">
        <v>3330900</v>
      </c>
      <c r="N38" s="63">
        <v>113000</v>
      </c>
      <c r="O38" s="62">
        <v>3.3929999999999998</v>
      </c>
      <c r="P38" s="63">
        <v>1618</v>
      </c>
      <c r="Q38" s="62">
        <v>48.54</v>
      </c>
      <c r="R38" s="26">
        <f t="shared" si="2"/>
        <v>2.4962368635289063</v>
      </c>
      <c r="S38" s="27">
        <f t="shared" si="3"/>
        <v>0.85056716652199971</v>
      </c>
      <c r="T38" s="58">
        <f t="shared" si="14"/>
        <v>3.9742438682303489</v>
      </c>
      <c r="U38" s="54" t="str">
        <f t="shared" si="12"/>
        <v/>
      </c>
      <c r="V38" s="24" t="str">
        <f t="shared" si="13"/>
        <v/>
      </c>
      <c r="W38" s="55">
        <f t="shared" si="11"/>
        <v>0.83256101014771444</v>
      </c>
      <c r="X38" s="24">
        <f t="shared" si="7"/>
        <v>3.2422166737521387E-4</v>
      </c>
      <c r="Y38" s="25"/>
      <c r="Z38" s="25"/>
      <c r="AA38" s="25"/>
      <c r="AB38" s="25"/>
      <c r="AC38" s="25"/>
      <c r="AD38" s="42"/>
      <c r="AE38" s="42"/>
      <c r="AF38" s="32"/>
    </row>
    <row r="39" spans="2:32" ht="14.4" x14ac:dyDescent="0.3">
      <c r="B39" s="61"/>
      <c r="C39" s="61"/>
      <c r="D39" s="61"/>
      <c r="E39" s="61"/>
      <c r="F39" s="61"/>
      <c r="G39" s="61"/>
      <c r="L39" s="25"/>
      <c r="M39" s="64">
        <v>3307900</v>
      </c>
      <c r="N39" s="63">
        <v>115500</v>
      </c>
      <c r="O39" s="62">
        <v>3.4910000000000001</v>
      </c>
      <c r="P39" s="63">
        <v>1619</v>
      </c>
      <c r="Q39" s="62">
        <v>48.67</v>
      </c>
      <c r="R39" s="26">
        <f t="shared" si="2"/>
        <v>2.4839631555492607</v>
      </c>
      <c r="S39" s="27">
        <f t="shared" si="3"/>
        <v>0.8463850261283965</v>
      </c>
      <c r="T39" s="58">
        <f t="shared" si="14"/>
        <v>4.2853760664602936</v>
      </c>
      <c r="U39" s="54" t="str">
        <f t="shared" si="12"/>
        <v/>
      </c>
      <c r="V39" s="24" t="str">
        <f t="shared" si="13"/>
        <v/>
      </c>
      <c r="W39" s="55">
        <f t="shared" si="11"/>
        <v>0.82812253908325317</v>
      </c>
      <c r="X39" s="24">
        <f t="shared" si="7"/>
        <v>3.3351843307402785E-4</v>
      </c>
      <c r="Y39" s="25"/>
      <c r="Z39" s="25"/>
      <c r="AA39" s="25"/>
      <c r="AB39" s="25"/>
      <c r="AC39" s="25"/>
      <c r="AD39" s="42"/>
      <c r="AE39" s="42"/>
      <c r="AF39" s="32"/>
    </row>
    <row r="40" spans="2:32" ht="14.4" x14ac:dyDescent="0.3">
      <c r="B40" s="61"/>
      <c r="C40" s="61"/>
      <c r="D40" s="61"/>
      <c r="E40" s="61"/>
      <c r="F40" s="61"/>
      <c r="G40" s="61"/>
      <c r="L40" s="25"/>
      <c r="M40" s="64">
        <v>3284700</v>
      </c>
      <c r="N40" s="63">
        <v>117900</v>
      </c>
      <c r="O40" s="62">
        <v>3.5880000000000001</v>
      </c>
      <c r="P40" s="63">
        <v>1620</v>
      </c>
      <c r="Q40" s="62">
        <v>48.81</v>
      </c>
      <c r="R40" s="26">
        <f t="shared" si="2"/>
        <v>2.4718348325658481</v>
      </c>
      <c r="S40" s="27">
        <f t="shared" si="3"/>
        <v>0.84225242418449231</v>
      </c>
      <c r="T40" s="58">
        <f t="shared" si="14"/>
        <v>4.6051323684739645</v>
      </c>
      <c r="U40" s="54" t="str">
        <f t="shared" si="12"/>
        <v/>
      </c>
      <c r="V40" s="24" t="str">
        <f t="shared" si="13"/>
        <v/>
      </c>
      <c r="W40" s="55">
        <f t="shared" si="11"/>
        <v>0.82377516510795223</v>
      </c>
      <c r="X40" s="24">
        <f t="shared" si="7"/>
        <v>3.4140910298158261E-4</v>
      </c>
      <c r="Y40" s="25"/>
      <c r="Z40" s="25"/>
      <c r="AA40" s="25"/>
      <c r="AB40" s="25"/>
      <c r="AC40" s="25"/>
      <c r="AD40" s="42"/>
      <c r="AE40" s="42"/>
      <c r="AF40" s="32"/>
    </row>
    <row r="41" spans="2:32" ht="14.4" x14ac:dyDescent="0.3">
      <c r="B41" s="61"/>
      <c r="C41" s="61"/>
      <c r="D41" s="61"/>
      <c r="E41" s="61"/>
      <c r="F41" s="61"/>
      <c r="G41" s="61"/>
      <c r="H41" s="25"/>
      <c r="L41" s="25"/>
      <c r="M41" s="64">
        <v>3261600</v>
      </c>
      <c r="N41" s="63">
        <v>120200</v>
      </c>
      <c r="O41" s="62">
        <v>3.6859999999999999</v>
      </c>
      <c r="P41" s="63">
        <v>1621</v>
      </c>
      <c r="Q41" s="62">
        <v>48.95</v>
      </c>
      <c r="R41" s="26">
        <f t="shared" si="2"/>
        <v>2.4596925001742269</v>
      </c>
      <c r="S41" s="27">
        <f t="shared" si="3"/>
        <v>0.83811504867810338</v>
      </c>
      <c r="T41" s="58">
        <f t="shared" si="14"/>
        <v>4.9363066798956137</v>
      </c>
      <c r="U41" s="54" t="str">
        <f t="shared" si="12"/>
        <v/>
      </c>
      <c r="V41" s="24" t="str">
        <f t="shared" si="13"/>
        <v/>
      </c>
      <c r="W41" s="55">
        <f t="shared" si="11"/>
        <v>0.81947562445995026</v>
      </c>
      <c r="X41" s="24">
        <f t="shared" si="7"/>
        <v>3.4742813518427311E-4</v>
      </c>
      <c r="Y41" s="25"/>
      <c r="Z41" s="25"/>
      <c r="AA41" s="25"/>
      <c r="AB41" s="25"/>
      <c r="AC41" s="25"/>
      <c r="AD41" s="42"/>
      <c r="AE41" s="42"/>
      <c r="AF41" s="32"/>
    </row>
    <row r="42" spans="2:32" ht="14.4" x14ac:dyDescent="0.3">
      <c r="B42" s="61"/>
      <c r="C42" s="61"/>
      <c r="D42" s="61"/>
      <c r="E42" s="61"/>
      <c r="F42" s="61"/>
      <c r="G42" s="61"/>
      <c r="L42" s="25"/>
      <c r="M42" s="64">
        <v>3238400</v>
      </c>
      <c r="N42" s="63">
        <v>122500</v>
      </c>
      <c r="O42" s="62">
        <v>3.7839999999999998</v>
      </c>
      <c r="P42" s="63">
        <v>1622</v>
      </c>
      <c r="Q42" s="62">
        <v>49.08</v>
      </c>
      <c r="R42" s="26">
        <f t="shared" si="2"/>
        <v>2.4470155967030176</v>
      </c>
      <c r="S42" s="27">
        <f t="shared" si="3"/>
        <v>0.83379552354676778</v>
      </c>
      <c r="T42" s="58">
        <f t="shared" si="14"/>
        <v>5.2882793060137958</v>
      </c>
      <c r="U42" s="54" t="str">
        <f t="shared" si="12"/>
        <v/>
      </c>
      <c r="V42" s="24" t="str">
        <f t="shared" si="13"/>
        <v/>
      </c>
      <c r="W42" s="55">
        <f t="shared" si="11"/>
        <v>0.81510780009304318</v>
      </c>
      <c r="X42" s="24">
        <f t="shared" si="7"/>
        <v>3.492310078828886E-4</v>
      </c>
      <c r="Y42" s="25"/>
      <c r="Z42" s="25"/>
      <c r="AA42" s="25"/>
      <c r="AB42" s="25"/>
      <c r="AC42" s="25"/>
      <c r="AD42" s="42"/>
      <c r="AE42" s="42"/>
      <c r="AF42" s="32"/>
    </row>
    <row r="43" spans="2:32" ht="14.4" x14ac:dyDescent="0.3">
      <c r="B43" s="61"/>
      <c r="C43" s="61"/>
      <c r="D43" s="61"/>
      <c r="E43" s="61"/>
      <c r="F43" s="61"/>
      <c r="G43" s="61"/>
      <c r="L43" s="25"/>
      <c r="M43" s="64">
        <v>3215300</v>
      </c>
      <c r="N43" s="63">
        <v>124800</v>
      </c>
      <c r="O43" s="62">
        <v>3.8809999999999998</v>
      </c>
      <c r="P43" s="63">
        <v>1623</v>
      </c>
      <c r="Q43" s="62">
        <v>49.22</v>
      </c>
      <c r="R43" s="26">
        <f t="shared" si="2"/>
        <v>2.4346994216849875</v>
      </c>
      <c r="S43" s="27">
        <f t="shared" si="3"/>
        <v>0.82959891294441279</v>
      </c>
      <c r="T43" s="58">
        <f t="shared" si="14"/>
        <v>5.6451661172702128</v>
      </c>
      <c r="U43" s="54" t="str">
        <f t="shared" si="12"/>
        <v/>
      </c>
      <c r="V43" s="24" t="str">
        <f t="shared" si="13"/>
        <v/>
      </c>
      <c r="W43" s="55">
        <f t="shared" si="11"/>
        <v>0.81086872755596673</v>
      </c>
      <c r="X43" s="24">
        <f t="shared" si="7"/>
        <v>3.5081984468555841E-4</v>
      </c>
      <c r="Y43" s="25"/>
      <c r="Z43" s="25"/>
      <c r="AA43" s="25"/>
      <c r="AB43" s="25"/>
      <c r="AC43" s="25"/>
      <c r="AD43" s="42"/>
      <c r="AE43" s="42"/>
      <c r="AF43" s="32"/>
    </row>
    <row r="44" spans="2:32" ht="14.4" x14ac:dyDescent="0.3">
      <c r="B44" s="61"/>
      <c r="C44" s="61"/>
      <c r="D44" s="61"/>
      <c r="E44" s="61"/>
      <c r="F44" s="61"/>
      <c r="G44" s="61"/>
      <c r="L44" s="25"/>
      <c r="M44" s="64">
        <v>3192300</v>
      </c>
      <c r="N44" s="63">
        <v>127000</v>
      </c>
      <c r="O44" s="62">
        <v>3.9790000000000001</v>
      </c>
      <c r="P44" s="63">
        <v>1624</v>
      </c>
      <c r="Q44" s="62">
        <v>49.35</v>
      </c>
      <c r="R44" s="26">
        <f t="shared" si="2"/>
        <v>2.4220079401566559</v>
      </c>
      <c r="S44" s="27">
        <f t="shared" si="3"/>
        <v>0.82527442048929434</v>
      </c>
      <c r="T44" s="58">
        <f t="shared" si="14"/>
        <v>6.0206965278370816</v>
      </c>
      <c r="U44" s="54" t="str">
        <f t="shared" si="12"/>
        <v/>
      </c>
      <c r="V44" s="24" t="str">
        <f t="shared" si="13"/>
        <v/>
      </c>
      <c r="W44" s="55">
        <f t="shared" si="11"/>
        <v>0.80659312021417384</v>
      </c>
      <c r="X44" s="24">
        <f t="shared" si="7"/>
        <v>3.4899097996921703E-4</v>
      </c>
      <c r="Y44" s="25"/>
      <c r="Z44" s="25"/>
      <c r="AA44" s="25"/>
      <c r="AB44" s="25"/>
      <c r="AC44" s="25"/>
      <c r="AD44" s="42"/>
      <c r="AE44" s="42"/>
      <c r="AF44" s="32"/>
    </row>
    <row r="45" spans="2:32" ht="14.4" x14ac:dyDescent="0.3">
      <c r="B45" s="61"/>
      <c r="C45" s="61"/>
      <c r="D45" s="61"/>
      <c r="E45" s="61"/>
      <c r="F45" s="61"/>
      <c r="G45" s="61"/>
      <c r="L45" s="25"/>
      <c r="M45" s="64">
        <v>3169300</v>
      </c>
      <c r="N45" s="63">
        <v>129200</v>
      </c>
      <c r="O45" s="62">
        <v>4.0759999999999996</v>
      </c>
      <c r="P45" s="63">
        <v>1625</v>
      </c>
      <c r="Q45" s="62">
        <v>49.49</v>
      </c>
      <c r="R45" s="26">
        <f t="shared" si="2"/>
        <v>2.4095953497029221</v>
      </c>
      <c r="S45" s="27">
        <f t="shared" si="3"/>
        <v>0.82104495731387073</v>
      </c>
      <c r="T45" s="58">
        <f t="shared" si="14"/>
        <v>6.4024900513539134</v>
      </c>
      <c r="U45" s="54" t="str">
        <f t="shared" si="12"/>
        <v/>
      </c>
      <c r="V45" s="24" t="str">
        <f t="shared" si="13"/>
        <v/>
      </c>
      <c r="W45" s="55">
        <f t="shared" si="11"/>
        <v>0.80242116582614187</v>
      </c>
      <c r="X45" s="24">
        <f t="shared" si="7"/>
        <v>3.4684560937840188E-4</v>
      </c>
      <c r="Y45" s="25"/>
      <c r="Z45" s="25"/>
      <c r="AA45" s="25"/>
      <c r="AB45" s="25"/>
      <c r="AC45" s="25"/>
      <c r="AD45" s="42"/>
      <c r="AE45" s="42"/>
      <c r="AF45" s="32"/>
    </row>
    <row r="46" spans="2:32" ht="14.4" x14ac:dyDescent="0.3">
      <c r="B46" s="61"/>
      <c r="C46" s="61"/>
      <c r="D46" s="61"/>
      <c r="E46" s="61"/>
      <c r="F46" s="61"/>
      <c r="G46" s="61"/>
      <c r="L46" s="25"/>
      <c r="M46" s="64">
        <v>3146300</v>
      </c>
      <c r="N46" s="63">
        <v>131300</v>
      </c>
      <c r="O46" s="62">
        <v>4.1740000000000004</v>
      </c>
      <c r="P46" s="63">
        <v>1626</v>
      </c>
      <c r="Q46" s="62">
        <v>49.62</v>
      </c>
      <c r="R46" s="26">
        <f t="shared" si="2"/>
        <v>2.3967396389908076</v>
      </c>
      <c r="S46" s="27">
        <f t="shared" si="3"/>
        <v>0.8166645054449837</v>
      </c>
      <c r="T46" s="58">
        <f t="shared" si="14"/>
        <v>6.8049205494251135</v>
      </c>
      <c r="U46" s="54" t="str">
        <f t="shared" si="12"/>
        <v/>
      </c>
      <c r="V46" s="24" t="str">
        <f t="shared" si="13"/>
        <v/>
      </c>
      <c r="W46" s="55">
        <f t="shared" si="11"/>
        <v>0.79819600088140852</v>
      </c>
      <c r="X46" s="24">
        <f t="shared" si="7"/>
        <v>3.4108566081479739E-4</v>
      </c>
      <c r="Y46" s="25"/>
      <c r="Z46" s="25"/>
      <c r="AA46" s="25"/>
      <c r="AB46" s="25"/>
      <c r="AC46" s="25"/>
      <c r="AD46" s="42"/>
      <c r="AE46" s="42"/>
      <c r="AF46" s="32"/>
    </row>
    <row r="47" spans="2:32" ht="14.4" x14ac:dyDescent="0.3">
      <c r="B47" s="61"/>
      <c r="C47" s="61"/>
      <c r="D47" s="61"/>
      <c r="E47" s="61"/>
      <c r="F47" s="61"/>
      <c r="G47" s="61"/>
      <c r="L47" s="25"/>
      <c r="M47" s="64">
        <v>3123500</v>
      </c>
      <c r="N47" s="63">
        <v>133400</v>
      </c>
      <c r="O47" s="62">
        <v>4.2709999999999999</v>
      </c>
      <c r="P47" s="63">
        <v>1627</v>
      </c>
      <c r="Q47" s="62">
        <v>49.76</v>
      </c>
      <c r="R47" s="26">
        <f t="shared" si="2"/>
        <v>2.3843088198624942</v>
      </c>
      <c r="S47" s="27">
        <f t="shared" si="3"/>
        <v>0.81242883103523655</v>
      </c>
      <c r="T47" s="58">
        <f t="shared" si="14"/>
        <v>7.2105279009569143</v>
      </c>
      <c r="U47" s="54" t="str">
        <f t="shared" si="12"/>
        <v/>
      </c>
      <c r="V47" s="24" t="str">
        <f t="shared" si="13"/>
        <v/>
      </c>
      <c r="W47" s="55">
        <f t="shared" si="11"/>
        <v>0.7940994927891325</v>
      </c>
      <c r="X47" s="24">
        <f t="shared" si="7"/>
        <v>3.3596464054009287E-4</v>
      </c>
      <c r="Y47" s="25"/>
      <c r="Z47" s="25"/>
      <c r="AA47" s="25"/>
      <c r="AB47" s="25"/>
      <c r="AC47" s="25"/>
      <c r="AD47" s="42"/>
      <c r="AE47" s="42"/>
      <c r="AF47" s="32"/>
    </row>
    <row r="48" spans="2:32" ht="14.4" x14ac:dyDescent="0.3">
      <c r="B48" s="61"/>
      <c r="C48" s="61"/>
      <c r="D48" s="61"/>
      <c r="E48" s="61"/>
      <c r="F48" s="61"/>
      <c r="G48" s="61"/>
      <c r="L48" s="25"/>
      <c r="M48" s="64">
        <v>3100800</v>
      </c>
      <c r="N48" s="63">
        <v>135500</v>
      </c>
      <c r="O48" s="62">
        <v>4.3680000000000003</v>
      </c>
      <c r="P48" s="63">
        <v>1628</v>
      </c>
      <c r="Q48" s="62">
        <v>49.89</v>
      </c>
      <c r="R48" s="26">
        <f t="shared" si="2"/>
        <v>2.3715196494853918</v>
      </c>
      <c r="S48" s="27">
        <f t="shared" si="3"/>
        <v>0.80807105210457819</v>
      </c>
      <c r="T48" s="58">
        <f t="shared" si="14"/>
        <v>7.6355436445218903</v>
      </c>
      <c r="U48" s="54" t="str">
        <f t="shared" si="12"/>
        <v/>
      </c>
      <c r="V48" s="24" t="str">
        <f t="shared" si="13"/>
        <v/>
      </c>
      <c r="W48" s="55">
        <f t="shared" si="11"/>
        <v>0.78996534206480196</v>
      </c>
      <c r="X48" s="24">
        <f t="shared" si="7"/>
        <v>3.2781673604445394E-4</v>
      </c>
      <c r="Y48" s="25"/>
      <c r="Z48" s="25"/>
      <c r="AA48" s="25"/>
      <c r="AB48" s="25"/>
      <c r="AC48" s="25"/>
      <c r="AD48" s="42"/>
      <c r="AE48" s="42"/>
      <c r="AF48" s="32"/>
    </row>
    <row r="49" spans="2:32" ht="14.4" x14ac:dyDescent="0.3">
      <c r="B49" s="61"/>
      <c r="C49" s="61"/>
      <c r="D49" s="61"/>
      <c r="E49" s="61"/>
      <c r="F49" s="61"/>
      <c r="G49" s="61"/>
      <c r="L49" s="25"/>
      <c r="M49" s="64">
        <v>3078200</v>
      </c>
      <c r="N49" s="63">
        <v>137500</v>
      </c>
      <c r="O49" s="62">
        <v>4.4660000000000002</v>
      </c>
      <c r="P49" s="63">
        <v>1629</v>
      </c>
      <c r="Q49" s="62">
        <v>50.02</v>
      </c>
      <c r="R49" s="26">
        <f t="shared" si="2"/>
        <v>2.3587285328866483</v>
      </c>
      <c r="S49" s="27">
        <f t="shared" si="3"/>
        <v>0.80371261001881178</v>
      </c>
      <c r="T49" s="58">
        <f t="shared" si="14"/>
        <v>8.0727943357134748</v>
      </c>
      <c r="U49" s="54" t="str">
        <f t="shared" si="12"/>
        <v/>
      </c>
      <c r="V49" s="24" t="str">
        <f t="shared" si="13"/>
        <v/>
      </c>
      <c r="W49" s="55">
        <f t="shared" si="11"/>
        <v>0.78586613171298636</v>
      </c>
      <c r="X49" s="24">
        <f t="shared" si="7"/>
        <v>3.1849678792029735E-4</v>
      </c>
      <c r="Y49" s="25"/>
      <c r="Z49" s="25"/>
      <c r="AA49" s="25"/>
      <c r="AB49" s="25"/>
      <c r="AC49" s="25"/>
      <c r="AD49" s="42"/>
      <c r="AE49" s="42"/>
      <c r="AF49" s="32"/>
    </row>
    <row r="50" spans="2:32" ht="14.4" x14ac:dyDescent="0.3">
      <c r="B50" s="61"/>
      <c r="C50" s="61"/>
      <c r="D50" s="61"/>
      <c r="E50" s="61"/>
      <c r="F50" s="61"/>
      <c r="G50" s="61"/>
      <c r="L50" s="25"/>
      <c r="M50" s="64">
        <v>3055800</v>
      </c>
      <c r="N50" s="63">
        <v>139400</v>
      </c>
      <c r="O50" s="62">
        <v>4.5629999999999997</v>
      </c>
      <c r="P50" s="63">
        <v>1630</v>
      </c>
      <c r="Q50" s="62">
        <v>50.15</v>
      </c>
      <c r="R50" s="26">
        <f t="shared" si="2"/>
        <v>2.3460129244525882</v>
      </c>
      <c r="S50" s="27">
        <f t="shared" si="3"/>
        <v>0.79937989656746411</v>
      </c>
      <c r="T50" s="58">
        <f t="shared" si="14"/>
        <v>8.5204943051833801</v>
      </c>
      <c r="U50" s="54" t="str">
        <f t="shared" si="12"/>
        <v/>
      </c>
      <c r="V50" s="24" t="str">
        <f t="shared" si="13"/>
        <v/>
      </c>
      <c r="W50" s="55">
        <f t="shared" si="11"/>
        <v>0.78181652561207993</v>
      </c>
      <c r="X50" s="24">
        <f t="shared" si="7"/>
        <v>3.0847199931643271E-4</v>
      </c>
      <c r="Y50" s="25"/>
      <c r="Z50" s="25"/>
      <c r="AA50" s="25"/>
      <c r="AB50" s="25"/>
      <c r="AC50" s="25"/>
      <c r="AD50" s="42"/>
      <c r="AE50" s="42"/>
      <c r="AF50" s="32"/>
    </row>
    <row r="51" spans="2:32" ht="14.4" x14ac:dyDescent="0.3">
      <c r="B51" s="61"/>
      <c r="C51" s="61"/>
      <c r="D51" s="61"/>
      <c r="E51" s="61"/>
      <c r="F51" s="61"/>
      <c r="G51" s="61"/>
      <c r="L51" s="25"/>
      <c r="M51" s="64">
        <v>3033400</v>
      </c>
      <c r="N51" s="63">
        <v>141400</v>
      </c>
      <c r="O51" s="62">
        <v>4.6609999999999996</v>
      </c>
      <c r="P51" s="63">
        <v>1631</v>
      </c>
      <c r="Q51" s="62">
        <v>50.28</v>
      </c>
      <c r="R51" s="26">
        <f t="shared" si="2"/>
        <v>2.3332201047437406</v>
      </c>
      <c r="S51" s="27">
        <f t="shared" si="3"/>
        <v>0.79502087416435818</v>
      </c>
      <c r="T51" s="58">
        <f t="shared" si="14"/>
        <v>8.9822654066680752</v>
      </c>
      <c r="U51" s="54" t="str">
        <f t="shared" si="12"/>
        <v/>
      </c>
      <c r="V51" s="24" t="str">
        <f t="shared" si="13"/>
        <v/>
      </c>
      <c r="W51" s="55">
        <f t="shared" si="11"/>
        <v>0.77778267528608591</v>
      </c>
      <c r="X51" s="24">
        <f t="shared" si="7"/>
        <v>2.9715550056686737E-4</v>
      </c>
      <c r="Y51" s="25"/>
      <c r="Z51" s="25"/>
      <c r="AA51" s="25"/>
      <c r="AB51" s="25"/>
      <c r="AC51" s="25"/>
      <c r="AD51" s="42"/>
      <c r="AE51" s="42"/>
      <c r="AF51" s="32"/>
    </row>
    <row r="52" spans="2:32" ht="14.4" x14ac:dyDescent="0.3">
      <c r="B52" s="61"/>
      <c r="C52" s="61"/>
      <c r="D52" s="61"/>
      <c r="E52" s="61"/>
      <c r="F52" s="61"/>
      <c r="G52" s="61"/>
      <c r="L52" s="25"/>
      <c r="M52" s="64">
        <v>3011300</v>
      </c>
      <c r="N52" s="63">
        <v>143300</v>
      </c>
      <c r="O52" s="62">
        <v>4.758</v>
      </c>
      <c r="P52" s="63">
        <v>1632</v>
      </c>
      <c r="Q52" s="62">
        <v>50.41</v>
      </c>
      <c r="R52" s="26">
        <f t="shared" si="2"/>
        <v>2.3205815041918778</v>
      </c>
      <c r="S52" s="27">
        <f t="shared" si="3"/>
        <v>0.79071440036082496</v>
      </c>
      <c r="T52" s="58">
        <f t="shared" si="14"/>
        <v>9.4526709388896215</v>
      </c>
      <c r="U52" s="54" t="str">
        <f t="shared" si="12"/>
        <v/>
      </c>
      <c r="V52" s="24" t="str">
        <f t="shared" si="13"/>
        <v/>
      </c>
      <c r="W52" s="55">
        <f t="shared" si="11"/>
        <v>0.77381031243411857</v>
      </c>
      <c r="X52" s="24">
        <f t="shared" si="7"/>
        <v>2.8574818863382075E-4</v>
      </c>
      <c r="Y52" s="25"/>
      <c r="Z52" s="25"/>
      <c r="AA52" s="25"/>
      <c r="AB52" s="25"/>
      <c r="AC52" s="25"/>
      <c r="AD52" s="42"/>
      <c r="AE52" s="42"/>
      <c r="AF52" s="32"/>
    </row>
    <row r="53" spans="2:32" ht="14.4" x14ac:dyDescent="0.3">
      <c r="B53" s="61"/>
      <c r="C53" s="61"/>
      <c r="D53" s="61"/>
      <c r="E53" s="61"/>
      <c r="F53" s="61"/>
      <c r="G53" s="61"/>
      <c r="L53" s="25"/>
      <c r="M53" s="64">
        <v>2989300</v>
      </c>
      <c r="N53" s="63">
        <v>145100</v>
      </c>
      <c r="O53" s="62">
        <v>4.8559999999999999</v>
      </c>
      <c r="P53" s="63">
        <v>1633</v>
      </c>
      <c r="Q53" s="62">
        <v>50.54</v>
      </c>
      <c r="R53" s="26">
        <f t="shared" si="2"/>
        <v>2.3079442525035714</v>
      </c>
      <c r="S53" s="27">
        <f t="shared" si="3"/>
        <v>0.7864083861687452</v>
      </c>
      <c r="T53" s="58">
        <f t="shared" si="14"/>
        <v>9.9354290749718324</v>
      </c>
      <c r="U53" s="54" t="str">
        <f t="shared" si="12"/>
        <v/>
      </c>
      <c r="V53" s="24" t="str">
        <f t="shared" si="13"/>
        <v/>
      </c>
      <c r="W53" s="55">
        <f t="shared" si="11"/>
        <v>0.76986565342864677</v>
      </c>
      <c r="X53" s="24">
        <f t="shared" si="7"/>
        <v>2.7366200651032454E-4</v>
      </c>
      <c r="Y53" s="25"/>
      <c r="Z53" s="25"/>
      <c r="AA53" s="25"/>
      <c r="AB53" s="25"/>
      <c r="AC53" s="25"/>
      <c r="AD53" s="42"/>
      <c r="AE53" s="42"/>
      <c r="AF53" s="32"/>
    </row>
    <row r="54" spans="2:32" ht="14.4" x14ac:dyDescent="0.3">
      <c r="B54" s="61"/>
      <c r="C54" s="61"/>
      <c r="D54" s="61"/>
      <c r="E54" s="61"/>
      <c r="F54" s="61"/>
      <c r="G54" s="61"/>
      <c r="L54" s="25"/>
      <c r="M54" s="64">
        <v>2967500</v>
      </c>
      <c r="N54" s="63">
        <v>147000</v>
      </c>
      <c r="O54" s="62">
        <v>4.9530000000000003</v>
      </c>
      <c r="P54" s="63">
        <v>1634</v>
      </c>
      <c r="Q54" s="62">
        <v>50.66</v>
      </c>
      <c r="R54" s="26">
        <f t="shared" si="2"/>
        <v>2.2950580840169352</v>
      </c>
      <c r="S54" s="27">
        <f t="shared" si="3"/>
        <v>0.78201755612487323</v>
      </c>
      <c r="T54" s="58">
        <f t="shared" si="14"/>
        <v>10.436706624194768</v>
      </c>
      <c r="U54" s="54">
        <f t="shared" si="12"/>
        <v>-0.66157848270358044</v>
      </c>
      <c r="V54" s="24">
        <f t="shared" si="13"/>
        <v>1.0185634756216935</v>
      </c>
      <c r="W54" s="55">
        <f t="shared" si="11"/>
        <v>0.76589996199431098</v>
      </c>
      <c r="X54" s="24">
        <f t="shared" si="7"/>
        <v>2.5977684055753441E-4</v>
      </c>
      <c r="Y54" s="25"/>
      <c r="Z54" s="25"/>
      <c r="AA54" s="25"/>
      <c r="AB54" s="25"/>
      <c r="AC54" s="25"/>
      <c r="AD54" s="42"/>
      <c r="AE54" s="42"/>
      <c r="AF54" s="32"/>
    </row>
    <row r="55" spans="2:32" ht="14.4" x14ac:dyDescent="0.3">
      <c r="B55" s="61"/>
      <c r="C55" s="61"/>
      <c r="D55" s="61"/>
      <c r="E55" s="61"/>
      <c r="F55" s="61"/>
      <c r="G55" s="61"/>
      <c r="L55" s="25"/>
      <c r="M55" s="64">
        <v>2945800</v>
      </c>
      <c r="N55" s="63">
        <v>148800</v>
      </c>
      <c r="O55" s="62">
        <v>5.05</v>
      </c>
      <c r="P55" s="63">
        <v>1635</v>
      </c>
      <c r="Q55" s="62">
        <v>50.79</v>
      </c>
      <c r="R55" s="26">
        <f t="shared" si="2"/>
        <v>2.2825064890857201</v>
      </c>
      <c r="S55" s="27">
        <f t="shared" si="3"/>
        <v>0.77774072859622156</v>
      </c>
      <c r="T55" s="58">
        <f t="shared" si="14"/>
        <v>10.94198827959417</v>
      </c>
      <c r="U55" s="54">
        <f t="shared" si="12"/>
        <v>-0.65314011366250702</v>
      </c>
      <c r="V55" s="24">
        <f t="shared" si="13"/>
        <v>1.0390962452513295</v>
      </c>
      <c r="W55" s="55">
        <f t="shared" si="11"/>
        <v>0.76202653010560162</v>
      </c>
      <c r="X55" s="24">
        <f t="shared" si="7"/>
        <v>2.4693603420260219E-4</v>
      </c>
      <c r="Y55" s="25"/>
      <c r="Z55" s="25"/>
      <c r="AA55" s="25"/>
      <c r="AB55" s="25"/>
      <c r="AC55" s="25"/>
      <c r="AD55" s="42"/>
      <c r="AE55" s="42"/>
      <c r="AF55" s="32"/>
    </row>
    <row r="56" spans="2:32" ht="14.4" x14ac:dyDescent="0.3">
      <c r="B56" s="61"/>
      <c r="C56" s="61"/>
      <c r="D56" s="61"/>
      <c r="E56" s="61"/>
      <c r="F56" s="61"/>
      <c r="G56" s="61"/>
      <c r="L56" s="25"/>
      <c r="M56" s="64">
        <v>2924300</v>
      </c>
      <c r="N56" s="63">
        <v>150500</v>
      </c>
      <c r="O56" s="62">
        <v>5.1479999999999997</v>
      </c>
      <c r="P56" s="63">
        <v>1636</v>
      </c>
      <c r="Q56" s="62">
        <v>50.91</v>
      </c>
      <c r="R56" s="26">
        <f t="shared" si="2"/>
        <v>2.269714362120212</v>
      </c>
      <c r="S56" s="27">
        <f t="shared" si="3"/>
        <v>0.77338194223831958</v>
      </c>
      <c r="T56" s="58">
        <f t="shared" si="14"/>
        <v>11.466105208703555</v>
      </c>
      <c r="U56" s="54">
        <f t="shared" si="12"/>
        <v>-0.6447054869095592</v>
      </c>
      <c r="V56" s="24">
        <f t="shared" si="13"/>
        <v>1.0594159223810755</v>
      </c>
      <c r="W56" s="55">
        <f t="shared" si="11"/>
        <v>0.75813020517441987</v>
      </c>
      <c r="X56" s="24">
        <f t="shared" si="7"/>
        <v>2.3261548346633203E-4</v>
      </c>
      <c r="Y56" s="25"/>
      <c r="Z56" s="25"/>
      <c r="AA56" s="25"/>
      <c r="AB56" s="25"/>
      <c r="AC56" s="25"/>
      <c r="AD56" s="42"/>
      <c r="AE56" s="42"/>
      <c r="AF56" s="32"/>
    </row>
    <row r="57" spans="2:32" ht="14.4" x14ac:dyDescent="0.3">
      <c r="B57" s="61"/>
      <c r="C57" s="61"/>
      <c r="D57" s="61"/>
      <c r="E57" s="61"/>
      <c r="F57" s="61"/>
      <c r="G57" s="61"/>
      <c r="L57" s="25"/>
      <c r="M57" s="64">
        <v>2903000</v>
      </c>
      <c r="N57" s="63">
        <v>152300</v>
      </c>
      <c r="O57" s="62">
        <v>5.2450000000000001</v>
      </c>
      <c r="P57" s="63">
        <v>1637</v>
      </c>
      <c r="Q57" s="62">
        <v>51.03</v>
      </c>
      <c r="R57" s="26">
        <f t="shared" si="2"/>
        <v>2.2570109883649545</v>
      </c>
      <c r="S57" s="27">
        <f t="shared" si="3"/>
        <v>0.76905339762857283</v>
      </c>
      <c r="T57" s="58">
        <f t="shared" si="14"/>
        <v>12.000466688487343</v>
      </c>
      <c r="U57" s="54">
        <f t="shared" si="12"/>
        <v>-0.63648842260208394</v>
      </c>
      <c r="V57" s="24">
        <f t="shared" si="13"/>
        <v>1.0791981357387694</v>
      </c>
      <c r="W57" s="55">
        <f t="shared" si="11"/>
        <v>0.75427566291549974</v>
      </c>
      <c r="X57" s="24">
        <f t="shared" si="7"/>
        <v>2.1838144324996532E-4</v>
      </c>
      <c r="Y57" s="25"/>
      <c r="Z57" s="25"/>
      <c r="AA57" s="25"/>
      <c r="AB57" s="25"/>
      <c r="AC57" s="25"/>
      <c r="AD57" s="42"/>
      <c r="AE57" s="42"/>
      <c r="AF57" s="32"/>
    </row>
    <row r="58" spans="2:32" ht="14.4" x14ac:dyDescent="0.3">
      <c r="B58" s="61"/>
      <c r="C58" s="61"/>
      <c r="D58" s="61"/>
      <c r="E58" s="61"/>
      <c r="F58" s="61"/>
      <c r="G58" s="61"/>
      <c r="L58" s="25"/>
      <c r="M58" s="64">
        <v>2881900</v>
      </c>
      <c r="N58" s="63">
        <v>154000</v>
      </c>
      <c r="O58" s="62">
        <v>5.343</v>
      </c>
      <c r="P58" s="63">
        <v>1638</v>
      </c>
      <c r="Q58" s="62">
        <v>51.15</v>
      </c>
      <c r="R58" s="26">
        <f t="shared" si="2"/>
        <v>2.2443973600396889</v>
      </c>
      <c r="S58" s="27">
        <f t="shared" si="3"/>
        <v>0.76475543285570435</v>
      </c>
      <c r="T58" s="58">
        <f t="shared" si="14"/>
        <v>12.545121144235695</v>
      </c>
      <c r="U58" s="54">
        <f t="shared" si="12"/>
        <v>-0.62848039759889218</v>
      </c>
      <c r="V58" s="24">
        <f t="shared" si="13"/>
        <v>1.098474859514244</v>
      </c>
      <c r="W58" s="55">
        <f t="shared" si="11"/>
        <v>0.75046052947827802</v>
      </c>
      <c r="X58" s="24">
        <f t="shared" si="7"/>
        <v>2.0434426256995492E-4</v>
      </c>
      <c r="Y58" s="25"/>
      <c r="Z58" s="25"/>
      <c r="AA58" s="25"/>
      <c r="AB58" s="25"/>
      <c r="AC58" s="25"/>
      <c r="AD58" s="42"/>
      <c r="AE58" s="42"/>
      <c r="AF58" s="32"/>
    </row>
    <row r="59" spans="2:32" ht="14.4" x14ac:dyDescent="0.3">
      <c r="B59" s="61"/>
      <c r="C59" s="61"/>
      <c r="D59" s="61"/>
      <c r="E59" s="61"/>
      <c r="F59" s="61"/>
      <c r="G59" s="61"/>
      <c r="L59" s="25"/>
      <c r="M59" s="64">
        <v>2860900</v>
      </c>
      <c r="N59" s="63">
        <v>155600</v>
      </c>
      <c r="O59" s="62">
        <v>5.44</v>
      </c>
      <c r="P59" s="63">
        <v>1639</v>
      </c>
      <c r="Q59" s="62">
        <v>51.27</v>
      </c>
      <c r="R59" s="26">
        <f t="shared" si="2"/>
        <v>2.2317964555126824</v>
      </c>
      <c r="S59" s="27">
        <f t="shared" si="3"/>
        <v>0.76046180358688631</v>
      </c>
      <c r="T59" s="58">
        <f t="shared" si="14"/>
        <v>13.102052991851648</v>
      </c>
      <c r="U59" s="54">
        <f t="shared" si="12"/>
        <v>-0.62062522475970994</v>
      </c>
      <c r="V59" s="24">
        <f t="shared" si="13"/>
        <v>1.1173393516233379</v>
      </c>
      <c r="W59" s="55">
        <f t="shared" si="11"/>
        <v>0.74666964127824231</v>
      </c>
      <c r="X59" s="24">
        <f t="shared" si="7"/>
        <v>1.9022374114798009E-4</v>
      </c>
      <c r="Y59" s="25"/>
      <c r="Z59" s="25"/>
      <c r="AA59" s="25"/>
      <c r="AB59" s="25"/>
      <c r="AC59" s="25"/>
      <c r="AD59" s="42"/>
      <c r="AE59" s="42"/>
      <c r="AF59" s="32"/>
    </row>
    <row r="60" spans="2:32" ht="14.4" x14ac:dyDescent="0.3">
      <c r="B60" s="61"/>
      <c r="C60" s="61"/>
      <c r="D60" s="61"/>
      <c r="E60" s="61"/>
      <c r="F60" s="61"/>
      <c r="G60" s="61"/>
      <c r="L60" s="25"/>
      <c r="M60" s="64">
        <v>2840100</v>
      </c>
      <c r="N60" s="63">
        <v>157300</v>
      </c>
      <c r="O60" s="62">
        <v>5.5369999999999999</v>
      </c>
      <c r="P60" s="63">
        <v>1640</v>
      </c>
      <c r="Q60" s="62">
        <v>51.39</v>
      </c>
      <c r="R60" s="26">
        <f t="shared" si="2"/>
        <v>2.2192870084351193</v>
      </c>
      <c r="S60" s="27">
        <f t="shared" si="3"/>
        <v>0.75619933750805524</v>
      </c>
      <c r="T60" s="58">
        <f t="shared" si="14"/>
        <v>13.669035943739559</v>
      </c>
      <c r="U60" s="54">
        <f t="shared" si="12"/>
        <v>-0.61296511858554092</v>
      </c>
      <c r="V60" s="24">
        <f t="shared" si="13"/>
        <v>1.1357378855203906</v>
      </c>
      <c r="W60" s="55">
        <f t="shared" si="11"/>
        <v>0.74291692270925647</v>
      </c>
      <c r="X60" s="24">
        <f t="shared" si="7"/>
        <v>1.7642254288734855E-4</v>
      </c>
      <c r="Y60" s="25"/>
      <c r="Z60" s="25"/>
      <c r="AA60" s="25"/>
      <c r="AB60" s="25"/>
      <c r="AC60" s="25"/>
      <c r="AD60" s="42"/>
      <c r="AE60" s="42"/>
      <c r="AF60" s="32"/>
    </row>
    <row r="61" spans="2:32" ht="14.4" x14ac:dyDescent="0.3">
      <c r="B61" s="61"/>
      <c r="C61" s="61"/>
      <c r="D61" s="61"/>
      <c r="E61" s="61"/>
      <c r="F61" s="61"/>
      <c r="G61" s="61"/>
      <c r="L61" s="25"/>
      <c r="M61" s="64">
        <v>2819600</v>
      </c>
      <c r="N61" s="63">
        <v>158900</v>
      </c>
      <c r="O61" s="62">
        <v>5.6349999999999998</v>
      </c>
      <c r="P61" s="63">
        <v>1641</v>
      </c>
      <c r="Q61" s="62">
        <v>51.51</v>
      </c>
      <c r="R61" s="26">
        <f t="shared" si="2"/>
        <v>2.2069482730181553</v>
      </c>
      <c r="S61" s="27">
        <f t="shared" si="3"/>
        <v>0.75199503968063064</v>
      </c>
      <c r="T61" s="58">
        <f t="shared" si="14"/>
        <v>14.243786236569152</v>
      </c>
      <c r="U61" s="54">
        <f t="shared" si="12"/>
        <v>-0.60553963281173895</v>
      </c>
      <c r="V61" s="24">
        <f t="shared" si="13"/>
        <v>1.1536254473825118</v>
      </c>
      <c r="W61" s="55">
        <f t="shared" si="11"/>
        <v>0.73921513691761498</v>
      </c>
      <c r="X61" s="24">
        <f t="shared" si="7"/>
        <v>1.633259146321353E-4</v>
      </c>
      <c r="Y61" s="25"/>
      <c r="Z61" s="25"/>
      <c r="AA61" s="25"/>
      <c r="AB61" s="25"/>
      <c r="AC61" s="25"/>
      <c r="AD61" s="42"/>
      <c r="AE61" s="42"/>
      <c r="AF61" s="32"/>
    </row>
    <row r="62" spans="2:32" ht="14.4" x14ac:dyDescent="0.3">
      <c r="B62" s="61"/>
      <c r="C62" s="61"/>
      <c r="D62" s="61"/>
      <c r="E62" s="61"/>
      <c r="F62" s="61"/>
      <c r="G62" s="61"/>
      <c r="L62" s="25"/>
      <c r="M62" s="64">
        <v>2799300</v>
      </c>
      <c r="N62" s="63">
        <v>160500</v>
      </c>
      <c r="O62" s="62">
        <v>5.7320000000000002</v>
      </c>
      <c r="P62" s="63">
        <v>1642</v>
      </c>
      <c r="Q62" s="62">
        <v>51.63</v>
      </c>
      <c r="R62" s="26">
        <f t="shared" si="2"/>
        <v>2.1947032168758764</v>
      </c>
      <c r="S62" s="27">
        <f t="shared" si="3"/>
        <v>0.74782266210740755</v>
      </c>
      <c r="T62" s="58">
        <f t="shared" si="14"/>
        <v>14.82833158712871</v>
      </c>
      <c r="U62" s="54">
        <f t="shared" si="12"/>
        <v>-0.59829394421183812</v>
      </c>
      <c r="V62" s="24">
        <f t="shared" si="13"/>
        <v>1.1710922890415119</v>
      </c>
      <c r="W62" s="55">
        <f t="shared" si="11"/>
        <v>0.73554898700814131</v>
      </c>
      <c r="X62" s="24">
        <f t="shared" si="7"/>
        <v>1.5064310044234829E-4</v>
      </c>
      <c r="Y62" s="25"/>
      <c r="Z62" s="25"/>
      <c r="AA62" s="25"/>
      <c r="AB62" s="25"/>
      <c r="AC62" s="25"/>
      <c r="AD62" s="42"/>
      <c r="AE62" s="42"/>
      <c r="AF62" s="32"/>
    </row>
    <row r="63" spans="2:32" ht="14.4" x14ac:dyDescent="0.3">
      <c r="B63" s="61"/>
      <c r="C63" s="61"/>
      <c r="D63" s="61"/>
      <c r="E63" s="61"/>
      <c r="F63" s="61"/>
      <c r="G63" s="61"/>
      <c r="L63" s="25"/>
      <c r="M63" s="64">
        <v>2779100</v>
      </c>
      <c r="N63" s="63">
        <v>162000</v>
      </c>
      <c r="O63" s="62">
        <v>5.8289999999999997</v>
      </c>
      <c r="P63" s="63">
        <v>1643</v>
      </c>
      <c r="Q63" s="62">
        <v>51.74</v>
      </c>
      <c r="R63" s="26">
        <f t="shared" si="2"/>
        <v>2.1821739612855779</v>
      </c>
      <c r="S63" s="27">
        <f t="shared" si="3"/>
        <v>0.74355344648056809</v>
      </c>
      <c r="T63" s="58">
        <f t="shared" si="14"/>
        <v>15.434312912506696</v>
      </c>
      <c r="U63" s="54">
        <f t="shared" si="12"/>
        <v>-0.59100313320400111</v>
      </c>
      <c r="V63" s="24">
        <f t="shared" si="13"/>
        <v>1.1884873008120429</v>
      </c>
      <c r="W63" s="55">
        <f t="shared" si="11"/>
        <v>0.73184669283957282</v>
      </c>
      <c r="X63" s="24">
        <f t="shared" si="7"/>
        <v>1.3704808081095604E-4</v>
      </c>
      <c r="Y63" s="25"/>
      <c r="Z63" s="25"/>
      <c r="AA63" s="25"/>
      <c r="AB63" s="25"/>
      <c r="AC63" s="25"/>
      <c r="AD63" s="42"/>
      <c r="AE63" s="42"/>
      <c r="AF63" s="32"/>
    </row>
    <row r="64" spans="2:32" ht="14.4" x14ac:dyDescent="0.3">
      <c r="B64" s="61"/>
      <c r="C64" s="61"/>
      <c r="D64" s="61"/>
      <c r="E64" s="61"/>
      <c r="F64" s="61"/>
      <c r="G64" s="61"/>
      <c r="L64" s="25"/>
      <c r="M64" s="64">
        <v>2759200</v>
      </c>
      <c r="N64" s="63">
        <v>163500</v>
      </c>
      <c r="O64" s="62">
        <v>5.9269999999999996</v>
      </c>
      <c r="P64" s="63">
        <v>1644</v>
      </c>
      <c r="Q64" s="62">
        <v>51.85</v>
      </c>
      <c r="R64" s="26">
        <f t="shared" si="2"/>
        <v>2.1698245523305388</v>
      </c>
      <c r="S64" s="27">
        <f t="shared" si="3"/>
        <v>0.73934551175426988</v>
      </c>
      <c r="T64" s="58">
        <f t="shared" si="14"/>
        <v>16.047633160003961</v>
      </c>
      <c r="U64" s="54">
        <f t="shared" si="12"/>
        <v>-0.58393479249574987</v>
      </c>
      <c r="V64" s="24">
        <f t="shared" si="13"/>
        <v>1.2054109880587611</v>
      </c>
      <c r="W64" s="55">
        <f t="shared" si="11"/>
        <v>0.72819497576136505</v>
      </c>
      <c r="X64" s="24">
        <f t="shared" si="7"/>
        <v>1.2433445292906611E-4</v>
      </c>
      <c r="Y64" s="25"/>
      <c r="Z64" s="25"/>
      <c r="AA64" s="25"/>
      <c r="AB64" s="25"/>
      <c r="AC64" s="25"/>
      <c r="AD64" s="42"/>
      <c r="AE64" s="42"/>
      <c r="AF64" s="32"/>
    </row>
    <row r="65" spans="2:32" ht="14.4" x14ac:dyDescent="0.3">
      <c r="B65" s="61"/>
      <c r="C65" s="61"/>
      <c r="D65" s="61"/>
      <c r="E65" s="61"/>
      <c r="F65" s="61"/>
      <c r="G65" s="61"/>
      <c r="L65" s="25"/>
      <c r="M65" s="64">
        <v>2739500</v>
      </c>
      <c r="N65" s="63">
        <v>165000</v>
      </c>
      <c r="O65" s="62">
        <v>6.024</v>
      </c>
      <c r="P65" s="63">
        <v>1645</v>
      </c>
      <c r="Q65" s="62">
        <v>51.97</v>
      </c>
      <c r="R65" s="26">
        <f t="shared" si="2"/>
        <v>2.157872059518859</v>
      </c>
      <c r="S65" s="27">
        <f t="shared" si="3"/>
        <v>0.7352728221420618</v>
      </c>
      <c r="T65" s="58">
        <f t="shared" si="14"/>
        <v>16.660874555382762</v>
      </c>
      <c r="U65" s="54">
        <f t="shared" si="12"/>
        <v>-0.57720147015376211</v>
      </c>
      <c r="V65" s="24">
        <f t="shared" si="13"/>
        <v>1.2216977944662157</v>
      </c>
      <c r="W65" s="55">
        <f t="shared" si="11"/>
        <v>0.7246337327382939</v>
      </c>
      <c r="X65" s="24">
        <f t="shared" si="7"/>
        <v>1.1319022334136638E-4</v>
      </c>
      <c r="Y65" s="25"/>
      <c r="Z65" s="25"/>
      <c r="AA65" s="25"/>
      <c r="AB65" s="25"/>
      <c r="AC65" s="25"/>
      <c r="AD65" s="42"/>
      <c r="AE65" s="42"/>
      <c r="AF65" s="32"/>
    </row>
    <row r="66" spans="2:32" ht="14.4" x14ac:dyDescent="0.3">
      <c r="B66" s="61"/>
      <c r="C66" s="61"/>
      <c r="D66" s="61"/>
      <c r="E66" s="61"/>
      <c r="F66" s="61"/>
      <c r="G66" s="61"/>
      <c r="L66" s="25"/>
      <c r="M66" s="64">
        <v>2720000</v>
      </c>
      <c r="N66" s="63">
        <v>166500</v>
      </c>
      <c r="O66" s="62">
        <v>6.1210000000000004</v>
      </c>
      <c r="P66" s="63">
        <v>1646</v>
      </c>
      <c r="Q66" s="62">
        <v>52.08</v>
      </c>
      <c r="R66" s="26">
        <f t="shared" si="2"/>
        <v>2.1457253413203325</v>
      </c>
      <c r="S66" s="27">
        <f t="shared" si="3"/>
        <v>0.73113395221685118</v>
      </c>
      <c r="T66" s="58">
        <f t="shared" si="14"/>
        <v>17.293194089751598</v>
      </c>
      <c r="U66" s="54">
        <f t="shared" si="12"/>
        <v>-0.57046403671830592</v>
      </c>
      <c r="V66" s="24">
        <f t="shared" si="13"/>
        <v>1.2378752157978552</v>
      </c>
      <c r="W66" s="55">
        <f t="shared" si="11"/>
        <v>0.72105021791008284</v>
      </c>
      <c r="X66" s="24">
        <f t="shared" si="7"/>
        <v>1.0168169756949685E-4</v>
      </c>
      <c r="Y66" s="25"/>
      <c r="Z66" s="25"/>
      <c r="AA66" s="25"/>
      <c r="AB66" s="25"/>
      <c r="AC66" s="25"/>
      <c r="AD66" s="42"/>
      <c r="AE66" s="42"/>
      <c r="AF66" s="32"/>
    </row>
    <row r="67" spans="2:32" ht="14.4" x14ac:dyDescent="0.3">
      <c r="B67" s="61"/>
      <c r="C67" s="61"/>
      <c r="D67" s="61"/>
      <c r="E67" s="61"/>
      <c r="F67" s="61"/>
      <c r="G67" s="61"/>
      <c r="L67" s="25"/>
      <c r="M67" s="64">
        <v>2700600</v>
      </c>
      <c r="N67" s="63">
        <v>167900</v>
      </c>
      <c r="O67" s="62">
        <v>6.218</v>
      </c>
      <c r="P67" s="63">
        <v>1647</v>
      </c>
      <c r="Q67" s="62">
        <v>52.19</v>
      </c>
      <c r="R67" s="26">
        <f t="shared" ref="R67:R130" si="19">M67*SIN(RADIANS(Q67))/1000000</f>
        <v>2.1336037040941731</v>
      </c>
      <c r="S67" s="27">
        <f t="shared" si="3"/>
        <v>0.72700362837631372</v>
      </c>
      <c r="T67" s="58">
        <f t="shared" si="14"/>
        <v>17.937465279193045</v>
      </c>
      <c r="U67" s="54">
        <f t="shared" si="12"/>
        <v>-0.5638431250994751</v>
      </c>
      <c r="V67" s="24">
        <f t="shared" si="13"/>
        <v>1.2537610734330802</v>
      </c>
      <c r="W67" s="55">
        <f t="shared" si="11"/>
        <v>0.71748591049125732</v>
      </c>
      <c r="X67" s="24">
        <f t="shared" si="7"/>
        <v>9.0586953739522433E-5</v>
      </c>
      <c r="Y67" s="25"/>
      <c r="Z67" s="25"/>
      <c r="AA67" s="25"/>
      <c r="AB67" s="25"/>
      <c r="AC67" s="25"/>
      <c r="AD67" s="42"/>
      <c r="AE67" s="42"/>
      <c r="AF67" s="32"/>
    </row>
    <row r="68" spans="2:32" ht="14.4" x14ac:dyDescent="0.3">
      <c r="B68" s="61"/>
      <c r="C68" s="61"/>
      <c r="D68" s="61"/>
      <c r="E68" s="61"/>
      <c r="F68" s="61"/>
      <c r="G68" s="61"/>
      <c r="L68" s="25"/>
      <c r="M68" s="64">
        <v>2681500</v>
      </c>
      <c r="N68" s="63">
        <v>169400</v>
      </c>
      <c r="O68" s="62">
        <v>6.3159999999999998</v>
      </c>
      <c r="P68" s="63">
        <v>1648</v>
      </c>
      <c r="Q68" s="62">
        <v>52.29</v>
      </c>
      <c r="R68" s="26">
        <f t="shared" si="19"/>
        <v>2.1213796705450787</v>
      </c>
      <c r="S68" s="27">
        <f t="shared" ref="S68:S131" si="20">R68/$AA$8</f>
        <v>0.72283841403658777</v>
      </c>
      <c r="T68" s="58">
        <f t="shared" si="14"/>
        <v>18.598241386491953</v>
      </c>
      <c r="U68" s="54">
        <f t="shared" si="12"/>
        <v>-0.5572669622282671</v>
      </c>
      <c r="V68" s="24">
        <f t="shared" si="13"/>
        <v>1.2694718801184079</v>
      </c>
      <c r="W68" s="55">
        <f t="shared" si="11"/>
        <v>0.71391608806202744</v>
      </c>
      <c r="X68" s="24">
        <f t="shared" si="7"/>
        <v>7.960790079631395E-5</v>
      </c>
      <c r="Y68" s="25"/>
      <c r="Z68" s="25"/>
      <c r="AA68" s="25"/>
      <c r="AB68" s="25"/>
      <c r="AC68" s="25"/>
      <c r="AD68" s="42"/>
      <c r="AE68" s="42"/>
      <c r="AF68" s="32"/>
    </row>
    <row r="69" spans="2:32" ht="14.4" x14ac:dyDescent="0.3">
      <c r="B69" s="61"/>
      <c r="C69" s="61"/>
      <c r="D69" s="61"/>
      <c r="E69" s="61"/>
      <c r="F69" s="61"/>
      <c r="G69" s="61"/>
      <c r="L69" s="25"/>
      <c r="M69" s="64">
        <v>2662700</v>
      </c>
      <c r="N69" s="63">
        <v>170800</v>
      </c>
      <c r="O69" s="62">
        <v>6.4130000000000003</v>
      </c>
      <c r="P69" s="63">
        <v>1649</v>
      </c>
      <c r="Q69" s="62">
        <v>52.4</v>
      </c>
      <c r="R69" s="26">
        <f t="shared" si="19"/>
        <v>2.109629633361866</v>
      </c>
      <c r="S69" s="27">
        <f t="shared" si="20"/>
        <v>0.71883470910799196</v>
      </c>
      <c r="T69" s="58">
        <f t="shared" si="14"/>
        <v>19.255210570922578</v>
      </c>
      <c r="U69" s="54">
        <f t="shared" si="12"/>
        <v>-0.55103829284302241</v>
      </c>
      <c r="V69" s="24">
        <f t="shared" si="13"/>
        <v>1.2845482723375963</v>
      </c>
      <c r="W69" s="55">
        <f t="shared" si="11"/>
        <v>0.71044801251157086</v>
      </c>
      <c r="X69" s="24">
        <f t="shared" si="7"/>
        <v>7.0336679800421357E-5</v>
      </c>
      <c r="Y69" s="25"/>
      <c r="Z69" s="25"/>
      <c r="AA69" s="25"/>
      <c r="AB69" s="25"/>
      <c r="AC69" s="25"/>
      <c r="AD69" s="42"/>
      <c r="AE69" s="42"/>
      <c r="AF69" s="32"/>
    </row>
    <row r="70" spans="2:32" ht="14.4" x14ac:dyDescent="0.3">
      <c r="B70" s="61"/>
      <c r="C70" s="61"/>
      <c r="D70" s="61"/>
      <c r="E70" s="61"/>
      <c r="F70" s="61"/>
      <c r="G70" s="61"/>
      <c r="L70" s="25"/>
      <c r="M70" s="64">
        <v>2644100</v>
      </c>
      <c r="N70" s="63">
        <v>172100</v>
      </c>
      <c r="O70" s="62">
        <v>6.51</v>
      </c>
      <c r="P70" s="63">
        <v>1650</v>
      </c>
      <c r="Q70" s="62">
        <v>52.51</v>
      </c>
      <c r="R70" s="26">
        <f t="shared" si="19"/>
        <v>2.0979864678634859</v>
      </c>
      <c r="S70" s="27">
        <f t="shared" si="20"/>
        <v>0.71486741961235334</v>
      </c>
      <c r="T70" s="58">
        <f t="shared" si="14"/>
        <v>19.92098440769885</v>
      </c>
      <c r="U70" s="54">
        <f t="shared" si="12"/>
        <v>-0.5449531556328262</v>
      </c>
      <c r="V70" s="24">
        <f t="shared" si="13"/>
        <v>1.2993107955469283</v>
      </c>
      <c r="W70" s="55">
        <f t="shared" si="11"/>
        <v>0.70701140251367822</v>
      </c>
      <c r="X70" s="24">
        <f t="shared" ref="X70:X132" si="21">IF(S70&lt;=0,"",(W70-S70)^2)</f>
        <v>6.1717004654675793E-5</v>
      </c>
      <c r="Y70" s="25"/>
      <c r="Z70" s="25"/>
      <c r="AA70" s="25"/>
      <c r="AB70" s="25"/>
      <c r="AC70" s="25"/>
      <c r="AD70" s="42"/>
      <c r="AE70" s="42"/>
      <c r="AF70" s="32"/>
    </row>
    <row r="71" spans="2:32" ht="14.4" x14ac:dyDescent="0.3">
      <c r="B71" s="61"/>
      <c r="C71" s="61"/>
      <c r="D71" s="61"/>
      <c r="E71" s="61"/>
      <c r="F71" s="61"/>
      <c r="G71" s="61"/>
      <c r="L71" s="25"/>
      <c r="M71" s="64">
        <v>2625700</v>
      </c>
      <c r="N71" s="63">
        <v>173500</v>
      </c>
      <c r="O71" s="62">
        <v>6.6070000000000002</v>
      </c>
      <c r="P71" s="63">
        <v>1651</v>
      </c>
      <c r="Q71" s="62">
        <v>52.61</v>
      </c>
      <c r="R71" s="26">
        <f t="shared" si="19"/>
        <v>2.0861727801636585</v>
      </c>
      <c r="S71" s="27">
        <f t="shared" si="20"/>
        <v>0.71084202642157546</v>
      </c>
      <c r="T71" s="58">
        <f t="shared" si="14"/>
        <v>20.605745796060873</v>
      </c>
      <c r="U71" s="54">
        <f t="shared" si="12"/>
        <v>-0.53886482745388264</v>
      </c>
      <c r="V71" s="24">
        <f t="shared" si="13"/>
        <v>1.3139883378245638</v>
      </c>
      <c r="W71" s="55">
        <f t="shared" ref="W71:W132" si="22">IF(T71&lt;0,1,$Z$5-$AA$5*T71^$AB$5)</f>
        <v>0.70355413976524361</v>
      </c>
      <c r="X71" s="24">
        <f t="shared" si="21"/>
        <v>5.3113291915539739E-5</v>
      </c>
      <c r="Y71" s="25"/>
      <c r="Z71" s="25"/>
      <c r="AA71" s="25"/>
      <c r="AB71" s="25"/>
      <c r="AC71" s="25"/>
      <c r="AD71" s="42"/>
      <c r="AE71" s="42"/>
      <c r="AF71" s="32"/>
    </row>
    <row r="72" spans="2:32" ht="14.4" x14ac:dyDescent="0.3">
      <c r="B72" s="61"/>
      <c r="C72" s="61"/>
      <c r="D72" s="61"/>
      <c r="E72" s="61"/>
      <c r="F72" s="61"/>
      <c r="G72" s="61"/>
      <c r="L72" s="25"/>
      <c r="M72" s="64">
        <v>2607500</v>
      </c>
      <c r="N72" s="63">
        <v>174800</v>
      </c>
      <c r="O72" s="62">
        <v>6.7050000000000001</v>
      </c>
      <c r="P72" s="63">
        <v>1652</v>
      </c>
      <c r="Q72" s="62">
        <v>52.71</v>
      </c>
      <c r="R72" s="26">
        <f t="shared" si="19"/>
        <v>2.0744728517860254</v>
      </c>
      <c r="S72" s="27">
        <f t="shared" si="20"/>
        <v>0.70685539555570276</v>
      </c>
      <c r="T72" s="58">
        <f t="shared" si="14"/>
        <v>21.299190899021948</v>
      </c>
      <c r="U72" s="54">
        <f t="shared" si="12"/>
        <v>-0.53291809493520692</v>
      </c>
      <c r="V72" s="24">
        <f t="shared" si="13"/>
        <v>1.3283631060319703</v>
      </c>
      <c r="W72" s="55">
        <f t="shared" si="22"/>
        <v>0.7001286559557971</v>
      </c>
      <c r="X72" s="24">
        <f t="shared" si="21"/>
        <v>4.5249025644938992E-5</v>
      </c>
      <c r="Y72" s="25"/>
      <c r="Z72" s="25"/>
      <c r="AA72" s="25"/>
      <c r="AB72" s="25"/>
      <c r="AC72" s="25"/>
      <c r="AD72" s="42"/>
      <c r="AE72" s="42"/>
      <c r="AF72" s="32"/>
    </row>
    <row r="73" spans="2:32" ht="14.4" x14ac:dyDescent="0.3">
      <c r="B73" s="61"/>
      <c r="C73" s="61"/>
      <c r="D73" s="61"/>
      <c r="E73" s="61"/>
      <c r="F73" s="61"/>
      <c r="G73" s="61"/>
      <c r="L73" s="25"/>
      <c r="M73" s="64">
        <v>2589500</v>
      </c>
      <c r="N73" s="63">
        <v>176100</v>
      </c>
      <c r="O73" s="62">
        <v>6.8019999999999996</v>
      </c>
      <c r="P73" s="63">
        <v>1653</v>
      </c>
      <c r="Q73" s="62">
        <v>52.82</v>
      </c>
      <c r="R73" s="26">
        <f t="shared" si="19"/>
        <v>2.0631605978302887</v>
      </c>
      <c r="S73" s="27">
        <f t="shared" si="20"/>
        <v>0.70300086078190493</v>
      </c>
      <c r="T73" s="58">
        <f t="shared" si="14"/>
        <v>21.990442935197361</v>
      </c>
      <c r="U73" s="54">
        <f t="shared" si="12"/>
        <v>-0.52724480938101381</v>
      </c>
      <c r="V73" s="24">
        <f t="shared" si="13"/>
        <v>1.3422339770813327</v>
      </c>
      <c r="W73" s="55">
        <f t="shared" si="22"/>
        <v>0.69678572996535926</v>
      </c>
      <c r="X73" s="24">
        <f t="shared" si="21"/>
        <v>3.8627851066775743E-5</v>
      </c>
      <c r="Y73" s="25"/>
      <c r="Z73" s="25"/>
      <c r="AA73" s="25"/>
      <c r="AB73" s="25"/>
      <c r="AC73" s="25"/>
      <c r="AD73" s="42"/>
      <c r="AE73" s="42"/>
      <c r="AF73" s="32"/>
    </row>
    <row r="74" spans="2:32" ht="14.4" x14ac:dyDescent="0.3">
      <c r="B74" s="61"/>
      <c r="C74" s="61"/>
      <c r="D74" s="61"/>
      <c r="E74" s="61"/>
      <c r="F74" s="61"/>
      <c r="G74" s="61"/>
      <c r="L74" s="25"/>
      <c r="M74" s="64">
        <v>2571700</v>
      </c>
      <c r="N74" s="63">
        <v>177400</v>
      </c>
      <c r="O74" s="62">
        <v>6.899</v>
      </c>
      <c r="P74" s="63">
        <v>1654</v>
      </c>
      <c r="Q74" s="62">
        <v>52.92</v>
      </c>
      <c r="R74" s="26">
        <f t="shared" si="19"/>
        <v>2.0516879601613431</v>
      </c>
      <c r="S74" s="27">
        <f t="shared" si="20"/>
        <v>0.6990916768990848</v>
      </c>
      <c r="T74" s="58">
        <f t="shared" si="14"/>
        <v>22.700629232572208</v>
      </c>
      <c r="U74" s="54">
        <f t="shared" si="12"/>
        <v>-0.52156579954204474</v>
      </c>
      <c r="V74" s="24">
        <f t="shared" si="13"/>
        <v>1.3560378954506791</v>
      </c>
      <c r="W74" s="55">
        <f t="shared" si="22"/>
        <v>0.69342194334494689</v>
      </c>
      <c r="X74" s="24">
        <f t="shared" si="21"/>
        <v>3.2145878574917324E-5</v>
      </c>
      <c r="Y74" s="25"/>
      <c r="Z74" s="25"/>
      <c r="AA74" s="25"/>
      <c r="AB74" s="25"/>
      <c r="AC74" s="25"/>
      <c r="AD74" s="42"/>
      <c r="AE74" s="42"/>
      <c r="AF74" s="32"/>
    </row>
    <row r="75" spans="2:32" ht="14.4" x14ac:dyDescent="0.3">
      <c r="B75" s="61"/>
      <c r="C75" s="61"/>
      <c r="D75" s="61"/>
      <c r="E75" s="61"/>
      <c r="F75" s="61"/>
      <c r="G75" s="61"/>
      <c r="L75" s="25"/>
      <c r="M75" s="64">
        <v>2554000</v>
      </c>
      <c r="N75" s="63">
        <v>178700</v>
      </c>
      <c r="O75" s="62">
        <v>6.9960000000000004</v>
      </c>
      <c r="P75" s="63">
        <v>1655</v>
      </c>
      <c r="Q75" s="62">
        <v>53.01</v>
      </c>
      <c r="R75" s="26">
        <f t="shared" si="19"/>
        <v>2.0399833249068027</v>
      </c>
      <c r="S75" s="27">
        <f t="shared" si="20"/>
        <v>0.69510344221307274</v>
      </c>
      <c r="T75" s="58">
        <f t="shared" si="14"/>
        <v>23.432852293098559</v>
      </c>
      <c r="U75" s="54">
        <f t="shared" si="12"/>
        <v>-0.51584747869326719</v>
      </c>
      <c r="V75" s="24">
        <f t="shared" si="13"/>
        <v>1.3698251549972944</v>
      </c>
      <c r="W75" s="55">
        <f t="shared" si="22"/>
        <v>0.69002496685051329</v>
      </c>
      <c r="X75" s="24">
        <f t="shared" si="21"/>
        <v>2.5790912008123375E-5</v>
      </c>
      <c r="Y75" s="25"/>
      <c r="Z75" s="25"/>
      <c r="AA75" s="25"/>
      <c r="AB75" s="25"/>
      <c r="AC75" s="25"/>
      <c r="AD75" s="42"/>
      <c r="AE75" s="42"/>
      <c r="AF75" s="32"/>
    </row>
    <row r="76" spans="2:32" ht="14.4" x14ac:dyDescent="0.3">
      <c r="B76" s="61"/>
      <c r="C76" s="61"/>
      <c r="D76" s="61"/>
      <c r="E76" s="61"/>
      <c r="F76" s="61"/>
      <c r="G76" s="61"/>
      <c r="L76" s="25"/>
      <c r="M76" s="64">
        <v>2536500</v>
      </c>
      <c r="N76" s="63">
        <v>179900</v>
      </c>
      <c r="O76" s="62">
        <v>7.0940000000000003</v>
      </c>
      <c r="P76" s="63">
        <v>1656</v>
      </c>
      <c r="Q76" s="62">
        <v>53.11</v>
      </c>
      <c r="R76" s="26">
        <f t="shared" si="19"/>
        <v>2.0286659130506295</v>
      </c>
      <c r="S76" s="27">
        <f t="shared" si="20"/>
        <v>0.69124714993748348</v>
      </c>
      <c r="T76" s="58">
        <f t="shared" si="14"/>
        <v>24.162363807945852</v>
      </c>
      <c r="U76" s="54">
        <f t="shared" ref="U76:U132" si="23">IF(T76&lt;10,"",LOG(-S76+$Z$5))</f>
        <v>-0.51038902479070325</v>
      </c>
      <c r="V76" s="24">
        <f t="shared" ref="V76:V132" si="24">IF(T76&lt;10,"",LOG(T76))</f>
        <v>1.3831394191266544</v>
      </c>
      <c r="W76" s="55">
        <f t="shared" si="22"/>
        <v>0.68670880919998822</v>
      </c>
      <c r="X76" s="24">
        <f t="shared" si="21"/>
        <v>2.0596536649609032E-5</v>
      </c>
      <c r="Y76" s="25"/>
      <c r="Z76" s="25"/>
      <c r="AA76" s="25"/>
      <c r="AB76" s="25"/>
      <c r="AC76" s="25"/>
      <c r="AD76" s="42"/>
      <c r="AE76" s="42"/>
      <c r="AF76" s="32"/>
    </row>
    <row r="77" spans="2:32" ht="14.4" x14ac:dyDescent="0.3">
      <c r="B77" s="61"/>
      <c r="C77" s="61"/>
      <c r="D77" s="61"/>
      <c r="E77" s="61"/>
      <c r="F77" s="61"/>
      <c r="G77" s="61"/>
      <c r="L77" s="25"/>
      <c r="M77" s="64">
        <v>2519200</v>
      </c>
      <c r="N77" s="63">
        <v>181200</v>
      </c>
      <c r="O77" s="62">
        <v>7.1909999999999998</v>
      </c>
      <c r="P77" s="63">
        <v>1657</v>
      </c>
      <c r="Q77" s="62">
        <v>53.21</v>
      </c>
      <c r="R77" s="26">
        <f t="shared" si="19"/>
        <v>2.0174658196685886</v>
      </c>
      <c r="S77" s="27">
        <f t="shared" si="20"/>
        <v>0.68743083273140038</v>
      </c>
      <c r="T77" s="58">
        <f t="shared" si="14"/>
        <v>24.899701176485443</v>
      </c>
      <c r="U77" s="54">
        <f t="shared" si="23"/>
        <v>-0.5050538642743676</v>
      </c>
      <c r="V77" s="24">
        <f t="shared" si="24"/>
        <v>1.3961941351205489</v>
      </c>
      <c r="W77" s="55">
        <f t="shared" si="22"/>
        <v>0.68342285298306527</v>
      </c>
      <c r="X77" s="24">
        <f t="shared" si="21"/>
        <v>1.6063901663064381E-5</v>
      </c>
      <c r="Y77" s="25"/>
      <c r="Z77" s="25"/>
      <c r="AA77" s="25"/>
      <c r="AB77" s="25"/>
      <c r="AC77" s="25"/>
      <c r="AD77" s="42"/>
      <c r="AE77" s="42"/>
      <c r="AF77" s="32"/>
    </row>
    <row r="78" spans="2:32" ht="14.4" x14ac:dyDescent="0.3">
      <c r="B78" s="61"/>
      <c r="C78" s="61"/>
      <c r="D78" s="61"/>
      <c r="E78" s="61"/>
      <c r="F78" s="61"/>
      <c r="G78" s="61"/>
      <c r="L78" s="25"/>
      <c r="M78" s="64">
        <v>2502200</v>
      </c>
      <c r="N78" s="63">
        <v>182400</v>
      </c>
      <c r="O78" s="62">
        <v>7.2880000000000003</v>
      </c>
      <c r="P78" s="63">
        <v>1658</v>
      </c>
      <c r="Q78" s="62">
        <v>53.3</v>
      </c>
      <c r="R78" s="26">
        <f t="shared" si="19"/>
        <v>2.0062030170267211</v>
      </c>
      <c r="S78" s="27">
        <f t="shared" si="20"/>
        <v>0.68359314798675364</v>
      </c>
      <c r="T78" s="58">
        <f t="shared" ref="T78:T132" si="25">IF(S78&lt;S77,T77+(PI()*(O78)^2*(S77-S78))^($J$5)*(P78-P77)^$J$6,T77-(PI()*(O78)^2*(S78-S77))^($J$5)*(P78-P77)^$J$6)</f>
        <v>25.652414258094897</v>
      </c>
      <c r="U78" s="54">
        <f t="shared" si="23"/>
        <v>-0.49975412011961656</v>
      </c>
      <c r="V78" s="24">
        <f t="shared" si="24"/>
        <v>1.4091282446769813</v>
      </c>
      <c r="W78" s="55">
        <f t="shared" si="22"/>
        <v>0.68013326664620877</v>
      </c>
      <c r="X78" s="24">
        <f t="shared" si="21"/>
        <v>1.1970778890650554E-5</v>
      </c>
      <c r="Y78" s="25"/>
      <c r="Z78" s="25"/>
      <c r="AA78" s="25"/>
      <c r="AB78" s="25"/>
      <c r="AC78" s="25"/>
      <c r="AD78" s="42"/>
      <c r="AE78" s="42"/>
      <c r="AF78" s="32"/>
    </row>
    <row r="79" spans="2:32" ht="14.4" x14ac:dyDescent="0.3">
      <c r="B79" s="61"/>
      <c r="C79" s="61"/>
      <c r="D79" s="61"/>
      <c r="E79" s="61"/>
      <c r="F79" s="61"/>
      <c r="G79" s="61"/>
      <c r="L79" s="25"/>
      <c r="M79" s="64">
        <v>2485300</v>
      </c>
      <c r="N79" s="63">
        <v>183500</v>
      </c>
      <c r="O79" s="62">
        <v>7.3849999999999998</v>
      </c>
      <c r="P79" s="63">
        <v>1659</v>
      </c>
      <c r="Q79" s="62">
        <v>53.4</v>
      </c>
      <c r="R79" s="26">
        <f t="shared" si="19"/>
        <v>1.9952422710924769</v>
      </c>
      <c r="S79" s="27">
        <f t="shared" si="20"/>
        <v>0.67985838597419446</v>
      </c>
      <c r="T79" s="58">
        <f t="shared" si="25"/>
        <v>26.404771619516737</v>
      </c>
      <c r="U79" s="54">
        <f t="shared" si="23"/>
        <v>-0.49465786985111365</v>
      </c>
      <c r="V79" s="24">
        <f t="shared" si="24"/>
        <v>1.4216824155354553</v>
      </c>
      <c r="W79" s="55">
        <f t="shared" si="22"/>
        <v>0.6769076240055526</v>
      </c>
      <c r="X79" s="24">
        <f t="shared" si="21"/>
        <v>8.7069961955831691E-6</v>
      </c>
      <c r="Y79" s="25"/>
      <c r="Z79" s="25"/>
      <c r="AA79" s="25"/>
      <c r="AB79" s="25"/>
      <c r="AC79" s="25"/>
      <c r="AD79" s="42"/>
      <c r="AE79" s="42"/>
      <c r="AF79" s="32"/>
    </row>
    <row r="80" spans="2:32" ht="14.4" x14ac:dyDescent="0.3">
      <c r="B80" s="61"/>
      <c r="C80" s="61"/>
      <c r="D80" s="61"/>
      <c r="E80" s="61"/>
      <c r="F80" s="61"/>
      <c r="G80" s="61"/>
      <c r="L80" s="25"/>
      <c r="M80" s="64">
        <v>2468700</v>
      </c>
      <c r="N80" s="63">
        <v>184700</v>
      </c>
      <c r="O80" s="62">
        <v>7.4820000000000002</v>
      </c>
      <c r="P80" s="63">
        <v>1660</v>
      </c>
      <c r="Q80" s="62">
        <v>53.49</v>
      </c>
      <c r="R80" s="26">
        <f t="shared" si="19"/>
        <v>1.9842251106251152</v>
      </c>
      <c r="S80" s="27">
        <f t="shared" si="20"/>
        <v>0.67610440128678195</v>
      </c>
      <c r="T80" s="58">
        <f t="shared" si="25"/>
        <v>27.172255644510834</v>
      </c>
      <c r="U80" s="54">
        <f t="shared" si="23"/>
        <v>-0.48959495340244924</v>
      </c>
      <c r="V80" s="24">
        <f t="shared" si="24"/>
        <v>1.4341256919071372</v>
      </c>
      <c r="W80" s="55">
        <f t="shared" si="22"/>
        <v>0.67367837659108432</v>
      </c>
      <c r="X80" s="24">
        <f t="shared" si="21"/>
        <v>5.885595824134813E-6</v>
      </c>
      <c r="Y80" s="25"/>
      <c r="Z80" s="25"/>
      <c r="AA80" s="25"/>
      <c r="AB80" s="25"/>
      <c r="AC80" s="25"/>
      <c r="AD80" s="42"/>
      <c r="AE80" s="42"/>
      <c r="AF80" s="32"/>
    </row>
    <row r="81" spans="2:32" ht="14.4" x14ac:dyDescent="0.3">
      <c r="B81" s="61"/>
      <c r="C81" s="61"/>
      <c r="D81" s="61"/>
      <c r="E81" s="61"/>
      <c r="F81" s="61"/>
      <c r="G81" s="61"/>
      <c r="L81" s="25"/>
      <c r="M81" s="64">
        <v>2452200</v>
      </c>
      <c r="N81" s="63">
        <v>185900</v>
      </c>
      <c r="O81" s="62">
        <v>7.58</v>
      </c>
      <c r="P81" s="63">
        <v>1661</v>
      </c>
      <c r="Q81" s="62">
        <v>53.58</v>
      </c>
      <c r="R81" s="26">
        <f t="shared" si="19"/>
        <v>1.9732524953678057</v>
      </c>
      <c r="S81" s="27">
        <f t="shared" si="20"/>
        <v>0.67236559492385051</v>
      </c>
      <c r="T81" s="58">
        <f t="shared" si="25"/>
        <v>27.950564554856932</v>
      </c>
      <c r="U81" s="54">
        <f t="shared" si="23"/>
        <v>-0.48461049900513814</v>
      </c>
      <c r="V81" s="24">
        <f t="shared" si="24"/>
        <v>1.4463905843363218</v>
      </c>
      <c r="W81" s="55">
        <f t="shared" si="22"/>
        <v>0.67046383943805643</v>
      </c>
      <c r="X81" s="24">
        <f t="shared" si="21"/>
        <v>3.6166739277478645E-6</v>
      </c>
      <c r="Y81" s="25"/>
      <c r="Z81" s="25"/>
      <c r="AA81" s="25"/>
      <c r="AB81" s="25"/>
      <c r="AC81" s="25"/>
      <c r="AD81" s="42"/>
      <c r="AE81" s="42"/>
      <c r="AF81" s="32"/>
    </row>
    <row r="82" spans="2:32" ht="14.4" x14ac:dyDescent="0.3">
      <c r="B82" s="61"/>
      <c r="C82" s="61"/>
      <c r="D82" s="61"/>
      <c r="E82" s="61"/>
      <c r="F82" s="61"/>
      <c r="G82" s="61"/>
      <c r="L82" s="25"/>
      <c r="M82" s="64">
        <v>2435900</v>
      </c>
      <c r="N82" s="63">
        <v>187000</v>
      </c>
      <c r="O82" s="62">
        <v>7.6769999999999996</v>
      </c>
      <c r="P82" s="63">
        <v>1662</v>
      </c>
      <c r="Q82" s="62">
        <v>53.67</v>
      </c>
      <c r="R82" s="26">
        <f t="shared" si="19"/>
        <v>1.9624053597687203</v>
      </c>
      <c r="S82" s="27">
        <f t="shared" si="20"/>
        <v>0.66866954447038884</v>
      </c>
      <c r="T82" s="58">
        <f t="shared" si="25"/>
        <v>28.735814263512982</v>
      </c>
      <c r="U82" s="54">
        <f t="shared" si="23"/>
        <v>-0.47973864241401176</v>
      </c>
      <c r="V82" s="24">
        <f t="shared" si="24"/>
        <v>1.4584235078953365</v>
      </c>
      <c r="W82" s="55">
        <f t="shared" si="22"/>
        <v>0.66727932835780113</v>
      </c>
      <c r="X82" s="24">
        <f t="shared" si="21"/>
        <v>1.9327008396985027E-6</v>
      </c>
      <c r="Y82" s="25"/>
      <c r="Z82" s="25"/>
      <c r="AA82" s="25"/>
      <c r="AB82" s="25"/>
      <c r="AC82" s="25"/>
      <c r="AD82" s="42"/>
      <c r="AE82" s="42"/>
      <c r="AF82" s="32"/>
    </row>
    <row r="83" spans="2:32" ht="14.4" x14ac:dyDescent="0.3">
      <c r="B83" s="61"/>
      <c r="C83" s="61"/>
      <c r="D83" s="61"/>
      <c r="E83" s="61"/>
      <c r="F83" s="61"/>
      <c r="G83" s="61"/>
      <c r="L83" s="25"/>
      <c r="M83" s="64">
        <v>2419700</v>
      </c>
      <c r="N83" s="63">
        <v>188100</v>
      </c>
      <c r="O83" s="62">
        <v>7.774</v>
      </c>
      <c r="P83" s="63">
        <v>1663</v>
      </c>
      <c r="Q83" s="62">
        <v>53.76</v>
      </c>
      <c r="R83" s="26">
        <f t="shared" si="19"/>
        <v>1.9516036995293966</v>
      </c>
      <c r="S83" s="27">
        <f t="shared" si="20"/>
        <v>0.66498898928040306</v>
      </c>
      <c r="T83" s="58">
        <f t="shared" si="25"/>
        <v>29.531599635144484</v>
      </c>
      <c r="U83" s="54">
        <f t="shared" si="23"/>
        <v>-0.47494091888500783</v>
      </c>
      <c r="V83" s="24">
        <f t="shared" si="24"/>
        <v>1.4702869719871154</v>
      </c>
      <c r="W83" s="55">
        <f t="shared" si="22"/>
        <v>0.66410953919559801</v>
      </c>
      <c r="X83" s="24">
        <f t="shared" si="21"/>
        <v>7.7343245166361967E-7</v>
      </c>
      <c r="Y83" s="25"/>
      <c r="Z83" s="25"/>
      <c r="AA83" s="25"/>
      <c r="AB83" s="25"/>
      <c r="AC83" s="25"/>
      <c r="AD83" s="42"/>
      <c r="AE83" s="42"/>
      <c r="AF83" s="32"/>
    </row>
    <row r="84" spans="2:32" ht="14.4" x14ac:dyDescent="0.3">
      <c r="B84" s="61"/>
      <c r="C84" s="61"/>
      <c r="D84" s="61"/>
      <c r="E84" s="61"/>
      <c r="F84" s="61"/>
      <c r="G84" s="61"/>
      <c r="L84" s="25"/>
      <c r="M84" s="64">
        <v>2403800</v>
      </c>
      <c r="N84" s="63">
        <v>189200</v>
      </c>
      <c r="O84" s="62">
        <v>7.8710000000000004</v>
      </c>
      <c r="P84" s="63">
        <v>1664</v>
      </c>
      <c r="Q84" s="62">
        <v>53.85</v>
      </c>
      <c r="R84" s="26">
        <f t="shared" si="19"/>
        <v>1.9410093797042178</v>
      </c>
      <c r="S84" s="27">
        <f t="shared" si="20"/>
        <v>0.66137908321476191</v>
      </c>
      <c r="T84" s="58">
        <f t="shared" si="25"/>
        <v>30.330138152794113</v>
      </c>
      <c r="U84" s="54">
        <f t="shared" si="23"/>
        <v>-0.47028621880877503</v>
      </c>
      <c r="V84" s="24">
        <f t="shared" si="24"/>
        <v>1.4818743885124273</v>
      </c>
      <c r="W84" s="55">
        <f t="shared" si="22"/>
        <v>0.66098435674414191</v>
      </c>
      <c r="X84" s="24">
        <f t="shared" si="21"/>
        <v>1.5580898660812118E-7</v>
      </c>
      <c r="Y84" s="25"/>
      <c r="Z84" s="25"/>
      <c r="AA84" s="25"/>
      <c r="AB84" s="25"/>
      <c r="AC84" s="25"/>
      <c r="AD84" s="42"/>
      <c r="AE84" s="42"/>
      <c r="AF84" s="32"/>
    </row>
    <row r="85" spans="2:32" ht="14.4" x14ac:dyDescent="0.3">
      <c r="B85" s="61"/>
      <c r="C85" s="61"/>
      <c r="D85" s="61"/>
      <c r="E85" s="61"/>
      <c r="F85" s="61"/>
      <c r="G85" s="61"/>
      <c r="L85" s="25"/>
      <c r="M85" s="64">
        <v>2388100</v>
      </c>
      <c r="N85" s="63">
        <v>190300</v>
      </c>
      <c r="O85" s="62">
        <v>7.968</v>
      </c>
      <c r="P85" s="63">
        <v>1665</v>
      </c>
      <c r="Q85" s="62">
        <v>53.94</v>
      </c>
      <c r="R85" s="26">
        <f t="shared" si="19"/>
        <v>1.9305424845008397</v>
      </c>
      <c r="S85" s="27">
        <f t="shared" si="20"/>
        <v>0.65781259578502571</v>
      </c>
      <c r="T85" s="58">
        <f t="shared" si="25"/>
        <v>31.135010838511999</v>
      </c>
      <c r="U85" s="54">
        <f t="shared" si="23"/>
        <v>-0.46573598071137123</v>
      </c>
      <c r="V85" s="24">
        <f t="shared" si="24"/>
        <v>1.4932490212411391</v>
      </c>
      <c r="W85" s="55">
        <f t="shared" si="22"/>
        <v>0.6578882835188582</v>
      </c>
      <c r="X85" s="24">
        <f t="shared" si="21"/>
        <v>5.7286330526972044E-9</v>
      </c>
      <c r="Y85" s="25"/>
      <c r="Z85" s="25"/>
      <c r="AA85" s="25"/>
      <c r="AB85" s="25"/>
      <c r="AC85" s="25"/>
      <c r="AD85" s="42"/>
      <c r="AE85" s="42"/>
      <c r="AF85" s="32"/>
    </row>
    <row r="86" spans="2:32" ht="14.4" x14ac:dyDescent="0.3">
      <c r="B86" s="61"/>
      <c r="C86" s="61"/>
      <c r="D86" s="61"/>
      <c r="E86" s="61"/>
      <c r="F86" s="61"/>
      <c r="G86" s="61"/>
      <c r="L86" s="25"/>
      <c r="M86" s="64">
        <v>2372500</v>
      </c>
      <c r="N86" s="63">
        <v>191300</v>
      </c>
      <c r="O86" s="62">
        <v>8.0649999999999995</v>
      </c>
      <c r="P86" s="63">
        <v>1666</v>
      </c>
      <c r="Q86" s="62">
        <v>54.02</v>
      </c>
      <c r="R86" s="26">
        <f t="shared" si="19"/>
        <v>1.9198794816966744</v>
      </c>
      <c r="S86" s="27">
        <f t="shared" si="20"/>
        <v>0.65417928669714798</v>
      </c>
      <c r="T86" s="58">
        <f t="shared" si="25"/>
        <v>31.962122460802703</v>
      </c>
      <c r="U86" s="54">
        <f t="shared" si="23"/>
        <v>-0.46114899774884438</v>
      </c>
      <c r="V86" s="24">
        <f t="shared" si="24"/>
        <v>1.5046356111428485</v>
      </c>
      <c r="W86" s="55">
        <f t="shared" si="22"/>
        <v>0.65476063596123302</v>
      </c>
      <c r="X86" s="24">
        <f t="shared" si="21"/>
        <v>3.3796696685221801E-7</v>
      </c>
      <c r="Y86" s="25"/>
      <c r="Z86" s="25"/>
      <c r="AA86" s="25"/>
      <c r="AB86" s="25"/>
      <c r="AC86" s="25"/>
      <c r="AD86" s="42"/>
      <c r="AE86" s="42"/>
      <c r="AF86" s="32"/>
    </row>
    <row r="87" spans="2:32" ht="14.4" x14ac:dyDescent="0.3">
      <c r="B87" s="61"/>
      <c r="C87" s="61"/>
      <c r="D87" s="61"/>
      <c r="E87" s="61"/>
      <c r="F87" s="61"/>
      <c r="G87" s="61"/>
      <c r="L87" s="25"/>
      <c r="M87" s="64">
        <v>2357100</v>
      </c>
      <c r="N87" s="63">
        <v>192400</v>
      </c>
      <c r="O87" s="62">
        <v>8.1620000000000008</v>
      </c>
      <c r="P87" s="63">
        <v>1667</v>
      </c>
      <c r="Q87" s="62">
        <v>54.11</v>
      </c>
      <c r="R87" s="26">
        <f t="shared" si="19"/>
        <v>1.909590350249909</v>
      </c>
      <c r="S87" s="27">
        <f t="shared" si="20"/>
        <v>0.6506733704483687</v>
      </c>
      <c r="T87" s="58">
        <f t="shared" si="25"/>
        <v>32.783046814668275</v>
      </c>
      <c r="U87" s="54">
        <f t="shared" si="23"/>
        <v>-0.4567683063563156</v>
      </c>
      <c r="V87" s="24">
        <f t="shared" si="24"/>
        <v>1.5156493138869196</v>
      </c>
      <c r="W87" s="55">
        <f t="shared" si="22"/>
        <v>0.6517082107827088</v>
      </c>
      <c r="X87" s="24">
        <f t="shared" si="21"/>
        <v>1.0708945175771144E-6</v>
      </c>
      <c r="Y87" s="25"/>
      <c r="Z87" s="25"/>
      <c r="AA87" s="25"/>
      <c r="AB87" s="25"/>
      <c r="AC87" s="25"/>
      <c r="AD87" s="42"/>
      <c r="AE87" s="42"/>
      <c r="AF87" s="32"/>
    </row>
    <row r="88" spans="2:32" ht="14.4" x14ac:dyDescent="0.3">
      <c r="B88" s="61"/>
      <c r="C88" s="61"/>
      <c r="D88" s="61"/>
      <c r="E88" s="61"/>
      <c r="F88" s="61"/>
      <c r="G88" s="61"/>
      <c r="L88" s="25"/>
      <c r="M88" s="64">
        <v>2342000</v>
      </c>
      <c r="N88" s="63">
        <v>193400</v>
      </c>
      <c r="O88" s="62">
        <v>8.2590000000000003</v>
      </c>
      <c r="P88" s="63">
        <v>1668</v>
      </c>
      <c r="Q88" s="62">
        <v>54.19</v>
      </c>
      <c r="R88" s="26">
        <f t="shared" si="19"/>
        <v>1.8992723301187826</v>
      </c>
      <c r="S88" s="27">
        <f t="shared" si="20"/>
        <v>0.64715761067601985</v>
      </c>
      <c r="T88" s="58">
        <f t="shared" si="25"/>
        <v>33.617918409754658</v>
      </c>
      <c r="U88" s="54">
        <f t="shared" si="23"/>
        <v>-0.45241924569547143</v>
      </c>
      <c r="V88" s="24">
        <f t="shared" si="24"/>
        <v>1.5265708188255018</v>
      </c>
      <c r="W88" s="55">
        <f t="shared" si="22"/>
        <v>0.64865468868886156</v>
      </c>
      <c r="X88" s="24">
        <f t="shared" si="21"/>
        <v>2.2412425765340912E-6</v>
      </c>
      <c r="Y88" s="25"/>
      <c r="Z88" s="25"/>
      <c r="AA88" s="25"/>
      <c r="AB88" s="25"/>
      <c r="AC88" s="25"/>
      <c r="AD88" s="42"/>
      <c r="AE88" s="42"/>
      <c r="AF88" s="32"/>
    </row>
    <row r="89" spans="2:32" ht="14.4" x14ac:dyDescent="0.3">
      <c r="B89" s="61"/>
      <c r="C89" s="61"/>
      <c r="D89" s="61"/>
      <c r="E89" s="61"/>
      <c r="F89" s="61"/>
      <c r="G89" s="61"/>
      <c r="L89" s="25"/>
      <c r="M89" s="64">
        <v>2326900</v>
      </c>
      <c r="N89" s="63">
        <v>194500</v>
      </c>
      <c r="O89" s="62">
        <v>8.3569999999999993</v>
      </c>
      <c r="P89" s="63">
        <v>1669</v>
      </c>
      <c r="Q89" s="62">
        <v>54.27</v>
      </c>
      <c r="R89" s="26">
        <f t="shared" si="19"/>
        <v>1.8889259352975944</v>
      </c>
      <c r="S89" s="27">
        <f t="shared" si="20"/>
        <v>0.64363218251839904</v>
      </c>
      <c r="T89" s="58">
        <f t="shared" si="25"/>
        <v>34.466923294881951</v>
      </c>
      <c r="U89" s="54">
        <f t="shared" si="23"/>
        <v>-0.44810152270820469</v>
      </c>
      <c r="V89" s="24">
        <f t="shared" si="24"/>
        <v>1.5374025176495634</v>
      </c>
      <c r="W89" s="55">
        <f t="shared" si="22"/>
        <v>0.6455998345874715</v>
      </c>
      <c r="X89" s="24">
        <f t="shared" si="21"/>
        <v>3.8716546649251188E-6</v>
      </c>
      <c r="Y89" s="25"/>
      <c r="Z89" s="25"/>
      <c r="AA89" s="25"/>
      <c r="AB89" s="25"/>
      <c r="AC89" s="25"/>
      <c r="AD89" s="42"/>
      <c r="AE89" s="42"/>
      <c r="AF89" s="32"/>
    </row>
    <row r="90" spans="2:32" ht="14.4" x14ac:dyDescent="0.3">
      <c r="B90" s="61"/>
      <c r="C90" s="61"/>
      <c r="D90" s="61"/>
      <c r="E90" s="61"/>
      <c r="F90" s="61"/>
      <c r="G90" s="61"/>
      <c r="L90" s="25"/>
      <c r="M90" s="64">
        <v>2312100</v>
      </c>
      <c r="N90" s="63">
        <v>195500</v>
      </c>
      <c r="O90" s="62">
        <v>8.4540000000000006</v>
      </c>
      <c r="P90" s="63">
        <v>1670</v>
      </c>
      <c r="Q90" s="62">
        <v>54.35</v>
      </c>
      <c r="R90" s="26">
        <f t="shared" si="19"/>
        <v>1.8787950114637546</v>
      </c>
      <c r="S90" s="27">
        <f t="shared" si="20"/>
        <v>0.64018017389473925</v>
      </c>
      <c r="T90" s="58">
        <f t="shared" si="25"/>
        <v>35.317029952680848</v>
      </c>
      <c r="U90" s="54">
        <f t="shared" si="23"/>
        <v>-0.44391491066558697</v>
      </c>
      <c r="V90" s="24">
        <f t="shared" si="24"/>
        <v>1.5479841736881661</v>
      </c>
      <c r="W90" s="55">
        <f t="shared" si="22"/>
        <v>0.64258985303490823</v>
      </c>
      <c r="X90" s="24">
        <f t="shared" si="21"/>
        <v>5.8065535585655409E-6</v>
      </c>
      <c r="Y90" s="25"/>
      <c r="Z90" s="25"/>
      <c r="AA90" s="25"/>
      <c r="AB90" s="25"/>
      <c r="AC90" s="25"/>
      <c r="AD90" s="42"/>
      <c r="AE90" s="42"/>
      <c r="AF90" s="32"/>
    </row>
    <row r="91" spans="2:32" ht="14.4" x14ac:dyDescent="0.3">
      <c r="B91" s="61"/>
      <c r="C91" s="61"/>
      <c r="D91" s="61"/>
      <c r="E91" s="61"/>
      <c r="F91" s="61"/>
      <c r="G91" s="61"/>
      <c r="L91" s="25"/>
      <c r="M91" s="64">
        <v>2297300</v>
      </c>
      <c r="N91" s="63">
        <v>196400</v>
      </c>
      <c r="O91" s="62">
        <v>8.5510000000000002</v>
      </c>
      <c r="P91" s="63">
        <v>1671</v>
      </c>
      <c r="Q91" s="62">
        <v>54.44</v>
      </c>
      <c r="R91" s="26">
        <f t="shared" si="19"/>
        <v>1.8688695423450274</v>
      </c>
      <c r="S91" s="27">
        <f t="shared" si="20"/>
        <v>0.63679817186277554</v>
      </c>
      <c r="T91" s="58">
        <f t="shared" si="25"/>
        <v>36.168399268796826</v>
      </c>
      <c r="U91" s="54">
        <f t="shared" si="23"/>
        <v>-0.4398519741710224</v>
      </c>
      <c r="V91" s="24">
        <f t="shared" si="24"/>
        <v>1.5583292882995776</v>
      </c>
      <c r="W91" s="55">
        <f t="shared" si="22"/>
        <v>0.63962244442595906</v>
      </c>
      <c r="X91" s="24">
        <f t="shared" si="21"/>
        <v>7.9765155111511901E-6</v>
      </c>
      <c r="Y91" s="25"/>
      <c r="Z91" s="25"/>
      <c r="AA91" s="25"/>
      <c r="AB91" s="25"/>
      <c r="AC91" s="25"/>
      <c r="AD91" s="42"/>
      <c r="AE91" s="42"/>
      <c r="AF91" s="32"/>
    </row>
    <row r="92" spans="2:32" ht="14.4" x14ac:dyDescent="0.3">
      <c r="B92" s="61"/>
      <c r="C92" s="61"/>
      <c r="D92" s="61"/>
      <c r="E92" s="61"/>
      <c r="F92" s="61"/>
      <c r="G92" s="61"/>
      <c r="L92" s="25"/>
      <c r="M92" s="64">
        <v>2282800</v>
      </c>
      <c r="N92" s="63">
        <v>197400</v>
      </c>
      <c r="O92" s="62">
        <v>8.6479999999999997</v>
      </c>
      <c r="P92" s="63">
        <v>1672</v>
      </c>
      <c r="Q92" s="62">
        <v>54.51</v>
      </c>
      <c r="R92" s="26">
        <f t="shared" si="19"/>
        <v>1.858694242852635</v>
      </c>
      <c r="S92" s="27">
        <f t="shared" si="20"/>
        <v>0.63333104268757312</v>
      </c>
      <c r="T92" s="58">
        <f t="shared" si="25"/>
        <v>37.045892256169374</v>
      </c>
      <c r="U92" s="54">
        <f t="shared" si="23"/>
        <v>-0.43572585643860218</v>
      </c>
      <c r="V92" s="24">
        <f t="shared" si="24"/>
        <v>1.5687400592956255</v>
      </c>
      <c r="W92" s="55">
        <f t="shared" si="22"/>
        <v>0.63661133036413386</v>
      </c>
      <c r="X92" s="24">
        <f t="shared" si="21"/>
        <v>1.0760287240996288E-5</v>
      </c>
      <c r="Y92" s="25"/>
      <c r="Z92" s="25"/>
      <c r="AA92" s="25"/>
      <c r="AB92" s="25"/>
      <c r="AC92" s="25"/>
      <c r="AD92" s="42"/>
      <c r="AE92" s="42"/>
      <c r="AF92" s="32"/>
    </row>
    <row r="93" spans="2:32" ht="14.4" x14ac:dyDescent="0.3">
      <c r="B93" s="61"/>
      <c r="C93" s="61"/>
      <c r="D93" s="61"/>
      <c r="E93" s="61"/>
      <c r="F93" s="61"/>
      <c r="G93" s="61"/>
      <c r="L93" s="25"/>
      <c r="M93" s="64">
        <v>2268400</v>
      </c>
      <c r="N93" s="63">
        <v>198400</v>
      </c>
      <c r="O93" s="62">
        <v>8.7449999999999992</v>
      </c>
      <c r="P93" s="63">
        <v>1673</v>
      </c>
      <c r="Q93" s="62">
        <v>54.59</v>
      </c>
      <c r="R93" s="26">
        <f t="shared" si="19"/>
        <v>1.848806520178035</v>
      </c>
      <c r="S93" s="27">
        <f t="shared" si="20"/>
        <v>0.62996190237017535</v>
      </c>
      <c r="T93" s="58">
        <f t="shared" si="25"/>
        <v>37.919834715160171</v>
      </c>
      <c r="U93" s="54">
        <f t="shared" si="23"/>
        <v>-0.43175356042315749</v>
      </c>
      <c r="V93" s="24">
        <f t="shared" si="24"/>
        <v>1.578866435668921</v>
      </c>
      <c r="W93" s="55">
        <f t="shared" si="22"/>
        <v>0.63365833612113953</v>
      </c>
      <c r="X93" s="24">
        <f t="shared" si="21"/>
        <v>1.3663622475267108E-5</v>
      </c>
      <c r="Y93" s="25"/>
      <c r="Z93" s="25"/>
      <c r="AA93" s="25"/>
      <c r="AB93" s="25"/>
      <c r="AC93" s="25"/>
      <c r="AD93" s="42"/>
      <c r="AE93" s="42"/>
      <c r="AF93" s="32"/>
    </row>
    <row r="94" spans="2:32" ht="14.4" x14ac:dyDescent="0.3">
      <c r="B94" s="61"/>
      <c r="C94" s="61"/>
      <c r="D94" s="61"/>
      <c r="E94" s="61"/>
      <c r="F94" s="61"/>
      <c r="G94" s="61"/>
      <c r="L94" s="25"/>
      <c r="M94" s="64">
        <v>2254200</v>
      </c>
      <c r="N94" s="63">
        <v>199300</v>
      </c>
      <c r="O94" s="62">
        <v>8.8420000000000005</v>
      </c>
      <c r="P94" s="63">
        <v>1674</v>
      </c>
      <c r="Q94" s="62">
        <v>54.67</v>
      </c>
      <c r="R94" s="26">
        <f t="shared" si="19"/>
        <v>1.8390550601520153</v>
      </c>
      <c r="S94" s="27">
        <f t="shared" si="20"/>
        <v>0.6266391921558655</v>
      </c>
      <c r="T94" s="58">
        <f t="shared" si="25"/>
        <v>38.798348360493549</v>
      </c>
      <c r="U94" s="54">
        <f t="shared" si="23"/>
        <v>-0.42787127243501133</v>
      </c>
      <c r="V94" s="24">
        <f t="shared" si="24"/>
        <v>1.5888132381408269</v>
      </c>
      <c r="W94" s="55">
        <f t="shared" si="22"/>
        <v>0.63073434699541453</v>
      </c>
      <c r="X94" s="24">
        <f t="shared" si="21"/>
        <v>1.6770293159881852E-5</v>
      </c>
      <c r="Y94" s="25"/>
      <c r="Z94" s="25"/>
      <c r="AA94" s="25"/>
      <c r="AB94" s="25"/>
      <c r="AC94" s="25"/>
      <c r="AD94" s="42"/>
      <c r="AE94" s="42"/>
      <c r="AF94" s="32"/>
    </row>
    <row r="95" spans="2:32" ht="14.4" x14ac:dyDescent="0.3">
      <c r="B95" s="61"/>
      <c r="C95" s="61"/>
      <c r="D95" s="61"/>
      <c r="E95" s="61"/>
      <c r="F95" s="61"/>
      <c r="G95" s="61"/>
      <c r="L95" s="25"/>
      <c r="M95" s="64">
        <v>2240200</v>
      </c>
      <c r="N95" s="63">
        <v>200300</v>
      </c>
      <c r="O95" s="62">
        <v>8.9390000000000001</v>
      </c>
      <c r="P95" s="63">
        <v>1675</v>
      </c>
      <c r="Q95" s="62">
        <v>54.75</v>
      </c>
      <c r="R95" s="26">
        <f t="shared" si="19"/>
        <v>1.8294404118731931</v>
      </c>
      <c r="S95" s="27">
        <f t="shared" si="20"/>
        <v>0.62336309914437849</v>
      </c>
      <c r="T95" s="58">
        <f t="shared" si="25"/>
        <v>39.681179598417756</v>
      </c>
      <c r="U95" s="54">
        <f t="shared" si="23"/>
        <v>-0.42407713239984884</v>
      </c>
      <c r="V95" s="24">
        <f t="shared" si="24"/>
        <v>1.5985845739022311</v>
      </c>
      <c r="W95" s="55">
        <f t="shared" si="22"/>
        <v>0.62783921543456622</v>
      </c>
      <c r="X95" s="24">
        <f t="shared" si="21"/>
        <v>2.0035617043284032E-5</v>
      </c>
      <c r="Y95" s="25"/>
      <c r="Z95" s="25"/>
      <c r="AA95" s="25"/>
      <c r="AB95" s="25"/>
      <c r="AC95" s="25"/>
      <c r="AD95" s="42"/>
      <c r="AE95" s="42"/>
      <c r="AF95" s="32"/>
    </row>
    <row r="96" spans="2:32" ht="14.4" x14ac:dyDescent="0.3">
      <c r="B96" s="61"/>
      <c r="C96" s="61"/>
      <c r="D96" s="61"/>
      <c r="E96" s="61"/>
      <c r="F96" s="61"/>
      <c r="G96" s="61"/>
      <c r="L96" s="25"/>
      <c r="M96" s="64">
        <v>2226300</v>
      </c>
      <c r="N96" s="63">
        <v>201200</v>
      </c>
      <c r="O96" s="62">
        <v>9.0359999999999996</v>
      </c>
      <c r="P96" s="63">
        <v>1676</v>
      </c>
      <c r="Q96" s="62">
        <v>54.82</v>
      </c>
      <c r="R96" s="26">
        <f t="shared" si="19"/>
        <v>1.8196575364600229</v>
      </c>
      <c r="S96" s="27">
        <f t="shared" si="20"/>
        <v>0.62002968445838003</v>
      </c>
      <c r="T96" s="58">
        <f t="shared" si="25"/>
        <v>40.586190942659876</v>
      </c>
      <c r="U96" s="54">
        <f t="shared" si="23"/>
        <v>-0.42025033048854027</v>
      </c>
      <c r="V96" s="24">
        <f t="shared" si="24"/>
        <v>1.6083782942291276</v>
      </c>
      <c r="W96" s="55">
        <f t="shared" si="22"/>
        <v>0.624914674869256</v>
      </c>
      <c r="X96" s="24">
        <f t="shared" si="21"/>
        <v>2.3863131314350254E-5</v>
      </c>
      <c r="Y96" s="25"/>
      <c r="Z96" s="25"/>
      <c r="AA96" s="25"/>
      <c r="AB96" s="25"/>
      <c r="AC96" s="25"/>
      <c r="AD96" s="42"/>
      <c r="AE96" s="42"/>
      <c r="AF96" s="32"/>
    </row>
    <row r="97" spans="2:32" ht="14.4" x14ac:dyDescent="0.3">
      <c r="B97" s="61"/>
      <c r="C97" s="61"/>
      <c r="D97" s="61"/>
      <c r="E97" s="61"/>
      <c r="F97" s="61"/>
      <c r="G97" s="61"/>
      <c r="L97" s="25"/>
      <c r="M97" s="64">
        <v>2212500</v>
      </c>
      <c r="N97" s="63">
        <v>202100</v>
      </c>
      <c r="O97" s="62">
        <v>9.1340000000000003</v>
      </c>
      <c r="P97" s="63">
        <v>1677</v>
      </c>
      <c r="Q97" s="62">
        <v>54.89</v>
      </c>
      <c r="R97" s="26">
        <f t="shared" si="19"/>
        <v>1.80993418159986</v>
      </c>
      <c r="S97" s="27">
        <f t="shared" si="20"/>
        <v>0.61671655079172749</v>
      </c>
      <c r="T97" s="58">
        <f t="shared" si="25"/>
        <v>41.500170705368276</v>
      </c>
      <c r="U97" s="54">
        <f t="shared" si="23"/>
        <v>-0.41647993387037791</v>
      </c>
      <c r="V97" s="24">
        <f t="shared" si="24"/>
        <v>1.6180498831276831</v>
      </c>
      <c r="W97" s="55">
        <f t="shared" si="22"/>
        <v>0.62200405144265036</v>
      </c>
      <c r="X97" s="24">
        <f t="shared" si="21"/>
        <v>2.7957663133509791E-5</v>
      </c>
      <c r="Y97" s="25"/>
      <c r="Z97" s="25"/>
      <c r="AA97" s="25"/>
      <c r="AB97" s="25"/>
      <c r="AC97" s="25"/>
      <c r="AD97" s="42"/>
      <c r="AE97" s="42"/>
      <c r="AF97" s="32"/>
    </row>
    <row r="98" spans="2:32" ht="14.4" x14ac:dyDescent="0.3">
      <c r="B98" s="61"/>
      <c r="C98" s="61"/>
      <c r="D98" s="61"/>
      <c r="E98" s="61"/>
      <c r="F98" s="61"/>
      <c r="G98" s="61"/>
      <c r="L98" s="25"/>
      <c r="M98" s="64">
        <v>2199000</v>
      </c>
      <c r="N98" s="63">
        <v>203000</v>
      </c>
      <c r="O98" s="62">
        <v>9.2309999999999999</v>
      </c>
      <c r="P98" s="63">
        <v>1678</v>
      </c>
      <c r="Q98" s="62">
        <v>54.97</v>
      </c>
      <c r="R98" s="26">
        <f t="shared" si="19"/>
        <v>1.8006546862016515</v>
      </c>
      <c r="S98" s="27">
        <f t="shared" si="20"/>
        <v>0.61355465769459161</v>
      </c>
      <c r="T98" s="58">
        <f t="shared" si="25"/>
        <v>42.399360714301629</v>
      </c>
      <c r="U98" s="54">
        <f t="shared" si="23"/>
        <v>-0.41291192273856492</v>
      </c>
      <c r="V98" s="24">
        <f t="shared" si="24"/>
        <v>1.6273593084714064</v>
      </c>
      <c r="W98" s="55">
        <f t="shared" si="22"/>
        <v>0.61918108832761365</v>
      </c>
      <c r="X98" s="24">
        <f t="shared" si="21"/>
        <v>3.1656721668208783E-5</v>
      </c>
      <c r="Y98" s="25"/>
      <c r="Z98" s="25"/>
      <c r="AA98" s="25"/>
      <c r="AB98" s="25"/>
      <c r="AC98" s="25"/>
      <c r="AD98" s="42"/>
      <c r="AE98" s="42"/>
      <c r="AF98" s="32"/>
    </row>
    <row r="99" spans="2:32" ht="14.4" x14ac:dyDescent="0.3">
      <c r="B99" s="61"/>
      <c r="C99" s="61"/>
      <c r="D99" s="61"/>
      <c r="E99" s="61"/>
      <c r="F99" s="61"/>
      <c r="G99" s="61"/>
      <c r="L99" s="25"/>
      <c r="M99" s="64">
        <v>2185600</v>
      </c>
      <c r="N99" s="63">
        <v>203900</v>
      </c>
      <c r="O99" s="62">
        <v>9.3279999999999994</v>
      </c>
      <c r="P99" s="63">
        <v>1679</v>
      </c>
      <c r="Q99" s="62">
        <v>55.04</v>
      </c>
      <c r="R99" s="26">
        <f t="shared" si="19"/>
        <v>1.7912134555777037</v>
      </c>
      <c r="S99" s="27">
        <f t="shared" si="20"/>
        <v>0.6103376549743692</v>
      </c>
      <c r="T99" s="58">
        <f t="shared" si="25"/>
        <v>43.320703797492335</v>
      </c>
      <c r="U99" s="54">
        <f t="shared" si="23"/>
        <v>-0.40931156017526249</v>
      </c>
      <c r="V99" s="24">
        <f t="shared" si="24"/>
        <v>1.6366955036523689</v>
      </c>
      <c r="W99" s="55">
        <f t="shared" si="22"/>
        <v>0.61632883387408555</v>
      </c>
      <c r="X99" s="24">
        <f t="shared" si="21"/>
        <v>3.5894224608406329E-5</v>
      </c>
      <c r="Y99" s="25"/>
      <c r="Z99" s="25"/>
      <c r="AA99" s="25"/>
      <c r="AB99" s="25"/>
      <c r="AC99" s="25"/>
      <c r="AD99" s="42"/>
      <c r="AE99" s="42"/>
      <c r="AF99" s="32"/>
    </row>
    <row r="100" spans="2:32" ht="14.4" x14ac:dyDescent="0.3">
      <c r="B100" s="61"/>
      <c r="C100" s="61"/>
      <c r="D100" s="61"/>
      <c r="E100" s="61"/>
      <c r="F100" s="61"/>
      <c r="G100" s="61"/>
      <c r="L100" s="25"/>
      <c r="M100" s="64">
        <v>2172200</v>
      </c>
      <c r="N100" s="63">
        <v>204700</v>
      </c>
      <c r="O100" s="62">
        <v>9.4250000000000007</v>
      </c>
      <c r="P100" s="63">
        <v>1680</v>
      </c>
      <c r="Q100" s="62">
        <v>55.11</v>
      </c>
      <c r="R100" s="26">
        <f t="shared" si="19"/>
        <v>1.781750789821503</v>
      </c>
      <c r="S100" s="27">
        <f t="shared" si="20"/>
        <v>0.60711334845218368</v>
      </c>
      <c r="T100" s="58">
        <f t="shared" si="25"/>
        <v>44.255627623626168</v>
      </c>
      <c r="U100" s="54">
        <f t="shared" si="23"/>
        <v>-0.40573272623427276</v>
      </c>
      <c r="V100" s="24">
        <f t="shared" si="24"/>
        <v>1.6459685041973673</v>
      </c>
      <c r="W100" s="55">
        <f t="shared" si="22"/>
        <v>0.61347473967340427</v>
      </c>
      <c r="X100" s="24">
        <f t="shared" si="21"/>
        <v>4.0467298269422409E-5</v>
      </c>
      <c r="Y100" s="25"/>
      <c r="Z100" s="25"/>
      <c r="AA100" s="25"/>
      <c r="AB100" s="25"/>
      <c r="AC100" s="25"/>
    </row>
    <row r="101" spans="2:32" ht="14.4" x14ac:dyDescent="0.3">
      <c r="B101" s="61"/>
      <c r="C101" s="61"/>
      <c r="D101" s="61"/>
      <c r="E101" s="61"/>
      <c r="F101" s="61"/>
      <c r="G101" s="61"/>
      <c r="L101" s="25"/>
      <c r="M101" s="64">
        <v>2159100</v>
      </c>
      <c r="N101" s="63">
        <v>205600</v>
      </c>
      <c r="O101" s="62">
        <v>9.5220000000000002</v>
      </c>
      <c r="P101" s="63">
        <v>1681</v>
      </c>
      <c r="Q101" s="62">
        <v>55.18</v>
      </c>
      <c r="R101" s="26">
        <f t="shared" si="19"/>
        <v>1.7725130208380215</v>
      </c>
      <c r="S101" s="27">
        <f t="shared" si="20"/>
        <v>0.60396567320386729</v>
      </c>
      <c r="T101" s="58">
        <f t="shared" si="25"/>
        <v>45.188423360276772</v>
      </c>
      <c r="U101" s="54">
        <f t="shared" si="23"/>
        <v>-0.40226716939761747</v>
      </c>
      <c r="V101" s="24">
        <f t="shared" si="24"/>
        <v>1.6550271889108261</v>
      </c>
      <c r="W101" s="55">
        <f t="shared" si="22"/>
        <v>0.61066610895955287</v>
      </c>
      <c r="X101" s="24">
        <f t="shared" si="21"/>
        <v>4.4895839316069712E-5</v>
      </c>
      <c r="Y101" s="25"/>
      <c r="Z101" s="25"/>
      <c r="AA101" s="25"/>
      <c r="AB101" s="25"/>
      <c r="AC101" s="25"/>
    </row>
    <row r="102" spans="2:32" ht="14.4" x14ac:dyDescent="0.3">
      <c r="B102" s="61"/>
      <c r="C102" s="61"/>
      <c r="D102" s="61"/>
      <c r="E102" s="61"/>
      <c r="F102" s="61"/>
      <c r="G102" s="61"/>
      <c r="L102" s="25"/>
      <c r="M102" s="64">
        <v>2146100</v>
      </c>
      <c r="N102" s="63">
        <v>206400</v>
      </c>
      <c r="O102" s="62">
        <v>9.6189999999999998</v>
      </c>
      <c r="P102" s="63">
        <v>1682</v>
      </c>
      <c r="Q102" s="62">
        <v>55.25</v>
      </c>
      <c r="R102" s="26">
        <f t="shared" si="19"/>
        <v>1.7633364935176774</v>
      </c>
      <c r="S102" s="27">
        <f t="shared" si="20"/>
        <v>0.60083886542556109</v>
      </c>
      <c r="T102" s="58">
        <f t="shared" si="25"/>
        <v>46.129351376017496</v>
      </c>
      <c r="U102" s="54">
        <f t="shared" si="23"/>
        <v>-0.39885175160703246</v>
      </c>
      <c r="V102" s="24">
        <f t="shared" si="24"/>
        <v>1.6639773480442765</v>
      </c>
      <c r="W102" s="55">
        <f t="shared" si="22"/>
        <v>0.60787108377905263</v>
      </c>
      <c r="X102" s="24">
        <f t="shared" si="21"/>
        <v>4.9452094971183384E-5</v>
      </c>
      <c r="Y102" s="25"/>
      <c r="Z102" s="25"/>
      <c r="AA102" s="25"/>
      <c r="AB102" s="25"/>
      <c r="AC102" s="25"/>
    </row>
    <row r="103" spans="2:32" ht="14.4" x14ac:dyDescent="0.3">
      <c r="B103" s="61"/>
      <c r="C103" s="61"/>
      <c r="D103" s="61"/>
      <c r="E103" s="61"/>
      <c r="F103" s="61"/>
      <c r="G103" s="61"/>
      <c r="L103" s="25"/>
      <c r="M103" s="64">
        <v>2133300</v>
      </c>
      <c r="N103" s="63">
        <v>207300</v>
      </c>
      <c r="O103" s="62">
        <v>9.7159999999999993</v>
      </c>
      <c r="P103" s="63">
        <v>1683</v>
      </c>
      <c r="Q103" s="62">
        <v>55.32</v>
      </c>
      <c r="R103" s="26">
        <f t="shared" si="19"/>
        <v>1.7543036967999734</v>
      </c>
      <c r="S103" s="27">
        <f t="shared" si="20"/>
        <v>0.59776103237926714</v>
      </c>
      <c r="T103" s="58">
        <f t="shared" si="25"/>
        <v>47.072850020947577</v>
      </c>
      <c r="U103" s="54">
        <f t="shared" si="23"/>
        <v>-0.39551585864507682</v>
      </c>
      <c r="V103" s="24">
        <f t="shared" si="24"/>
        <v>1.6727704934181438</v>
      </c>
      <c r="W103" s="55">
        <f t="shared" si="22"/>
        <v>0.60510555235649499</v>
      </c>
      <c r="X103" s="24">
        <f t="shared" si="21"/>
        <v>5.3941973695898951E-5</v>
      </c>
      <c r="Y103" s="25"/>
      <c r="Z103" s="25"/>
      <c r="AA103" s="25"/>
      <c r="AB103" s="25"/>
      <c r="AC103" s="25"/>
    </row>
    <row r="104" spans="2:32" ht="14.4" x14ac:dyDescent="0.3">
      <c r="B104" s="61"/>
      <c r="C104" s="61"/>
      <c r="D104" s="61"/>
      <c r="E104" s="61"/>
      <c r="F104" s="61"/>
      <c r="G104" s="61"/>
      <c r="L104" s="25"/>
      <c r="M104" s="64">
        <v>2120600</v>
      </c>
      <c r="N104" s="63">
        <v>208100</v>
      </c>
      <c r="O104" s="62">
        <v>9.8130000000000006</v>
      </c>
      <c r="P104" s="63">
        <v>1684</v>
      </c>
      <c r="Q104" s="62">
        <v>55.39</v>
      </c>
      <c r="R104" s="26">
        <f t="shared" si="19"/>
        <v>1.7453327893132602</v>
      </c>
      <c r="S104" s="27">
        <f t="shared" si="20"/>
        <v>0.5947042874551024</v>
      </c>
      <c r="T104" s="58">
        <f t="shared" si="25"/>
        <v>48.024194373151701</v>
      </c>
      <c r="U104" s="54">
        <f t="shared" si="23"/>
        <v>-0.39222799045505286</v>
      </c>
      <c r="V104" s="24">
        <f t="shared" si="24"/>
        <v>1.6814600881151085</v>
      </c>
      <c r="W104" s="55">
        <f t="shared" si="22"/>
        <v>0.60235342814854254</v>
      </c>
      <c r="X104" s="24">
        <f t="shared" si="21"/>
        <v>5.8509353348041864E-5</v>
      </c>
      <c r="Y104" s="25"/>
      <c r="Z104" s="25"/>
      <c r="AA104" s="25"/>
      <c r="AB104" s="25"/>
      <c r="AC104" s="25"/>
    </row>
    <row r="105" spans="2:32" ht="14.4" x14ac:dyDescent="0.3">
      <c r="B105" s="61"/>
      <c r="C105" s="61"/>
      <c r="D105" s="61"/>
      <c r="E105" s="61"/>
      <c r="F105" s="61"/>
      <c r="G105" s="61"/>
      <c r="L105" s="25"/>
      <c r="M105" s="64">
        <v>2108100</v>
      </c>
      <c r="N105" s="63">
        <v>208900</v>
      </c>
      <c r="O105" s="62">
        <v>9.91</v>
      </c>
      <c r="P105" s="63">
        <v>1685</v>
      </c>
      <c r="Q105" s="62">
        <v>55.45</v>
      </c>
      <c r="R105" s="26">
        <f t="shared" si="19"/>
        <v>1.7362977595039015</v>
      </c>
      <c r="S105" s="27">
        <f t="shared" si="20"/>
        <v>0.59162569350567895</v>
      </c>
      <c r="T105" s="58">
        <f t="shared" si="25"/>
        <v>48.991925443175383</v>
      </c>
      <c r="U105" s="54">
        <f t="shared" si="23"/>
        <v>-0.38894159003948209</v>
      </c>
      <c r="V105" s="24">
        <f t="shared" si="24"/>
        <v>1.6901245081012386</v>
      </c>
      <c r="W105" s="55">
        <f t="shared" si="22"/>
        <v>0.59959018026177902</v>
      </c>
      <c r="X105" s="24">
        <f t="shared" si="21"/>
        <v>6.3433049288093329E-5</v>
      </c>
      <c r="Y105" s="25"/>
      <c r="Z105" s="25"/>
      <c r="AA105" s="25"/>
      <c r="AB105" s="25"/>
      <c r="AC105" s="25"/>
    </row>
    <row r="106" spans="2:32" ht="14.4" x14ac:dyDescent="0.3">
      <c r="B106" s="61"/>
      <c r="C106" s="61"/>
      <c r="D106" s="61"/>
      <c r="E106" s="61"/>
      <c r="F106" s="61"/>
      <c r="G106" s="61"/>
      <c r="L106" s="25"/>
      <c r="M106" s="64">
        <v>2095700</v>
      </c>
      <c r="N106" s="63">
        <v>209700</v>
      </c>
      <c r="O106" s="62">
        <v>10.01</v>
      </c>
      <c r="P106" s="63">
        <v>1686</v>
      </c>
      <c r="Q106" s="62">
        <v>55.52</v>
      </c>
      <c r="R106" s="26">
        <f t="shared" si="19"/>
        <v>1.7275354955552826</v>
      </c>
      <c r="S106" s="27">
        <f t="shared" si="20"/>
        <v>0.58864004173200923</v>
      </c>
      <c r="T106" s="58">
        <f t="shared" si="25"/>
        <v>49.953156186466948</v>
      </c>
      <c r="U106" s="54">
        <f t="shared" si="23"/>
        <v>-0.38577798475990349</v>
      </c>
      <c r="V106" s="24">
        <f t="shared" si="24"/>
        <v>1.6985629334241166</v>
      </c>
      <c r="W106" s="55">
        <f t="shared" si="22"/>
        <v>0.5968805503825545</v>
      </c>
      <c r="X106" s="24">
        <f t="shared" si="21"/>
        <v>6.7905982819711324E-5</v>
      </c>
      <c r="Y106" s="25"/>
      <c r="Z106" s="25"/>
      <c r="AA106" s="25"/>
      <c r="AB106" s="25"/>
      <c r="AC106" s="25"/>
    </row>
    <row r="107" spans="2:32" ht="14.4" x14ac:dyDescent="0.3">
      <c r="B107" s="61"/>
      <c r="C107" s="61"/>
      <c r="D107" s="61"/>
      <c r="E107" s="61"/>
      <c r="F107" s="61"/>
      <c r="G107" s="61"/>
      <c r="L107" s="25"/>
      <c r="M107" s="64">
        <v>2083300</v>
      </c>
      <c r="N107" s="63">
        <v>210500</v>
      </c>
      <c r="O107" s="62">
        <v>10.1</v>
      </c>
      <c r="P107" s="63">
        <v>1687</v>
      </c>
      <c r="Q107" s="62">
        <v>55.58</v>
      </c>
      <c r="R107" s="26">
        <f t="shared" si="19"/>
        <v>1.7185479972212843</v>
      </c>
      <c r="S107" s="27">
        <f t="shared" si="20"/>
        <v>0.58557764364641118</v>
      </c>
      <c r="T107" s="58">
        <f t="shared" si="25"/>
        <v>50.941272825291406</v>
      </c>
      <c r="U107" s="54">
        <f t="shared" si="23"/>
        <v>-0.38255682425918464</v>
      </c>
      <c r="V107" s="24">
        <f t="shared" si="24"/>
        <v>1.7070697921017717</v>
      </c>
      <c r="W107" s="55">
        <f t="shared" si="22"/>
        <v>0.59413038568937226</v>
      </c>
      <c r="X107" s="24">
        <f t="shared" si="21"/>
        <v>7.3149396453434088E-5</v>
      </c>
      <c r="Y107" s="25"/>
      <c r="Z107" s="25"/>
      <c r="AA107" s="25"/>
      <c r="AB107" s="25"/>
      <c r="AC107" s="25"/>
    </row>
    <row r="108" spans="2:32" ht="14.4" x14ac:dyDescent="0.3">
      <c r="B108" s="61"/>
      <c r="C108" s="61"/>
      <c r="D108" s="61"/>
      <c r="E108" s="61"/>
      <c r="F108" s="61"/>
      <c r="G108" s="61"/>
      <c r="L108" s="25"/>
      <c r="M108" s="64">
        <v>2071200</v>
      </c>
      <c r="N108" s="63">
        <v>211300</v>
      </c>
      <c r="O108" s="62">
        <v>10.199999999999999</v>
      </c>
      <c r="P108" s="63">
        <v>1688</v>
      </c>
      <c r="Q108" s="62">
        <v>55.65</v>
      </c>
      <c r="R108" s="26">
        <f t="shared" si="19"/>
        <v>1.7099955837148275</v>
      </c>
      <c r="S108" s="27">
        <f t="shared" si="20"/>
        <v>0.58266349626344704</v>
      </c>
      <c r="T108" s="58">
        <f t="shared" si="25"/>
        <v>51.910726931960781</v>
      </c>
      <c r="U108" s="54">
        <f t="shared" si="23"/>
        <v>-0.37951362660389276</v>
      </c>
      <c r="V108" s="24">
        <f t="shared" si="24"/>
        <v>1.7152571105650138</v>
      </c>
      <c r="W108" s="55">
        <f t="shared" si="22"/>
        <v>0.59146580770527946</v>
      </c>
      <c r="X108" s="24">
        <f t="shared" si="21"/>
        <v>7.7480686719013777E-5</v>
      </c>
      <c r="Y108" s="25"/>
      <c r="Z108" s="25"/>
      <c r="AA108" s="25"/>
      <c r="AB108" s="25"/>
      <c r="AC108" s="25"/>
    </row>
    <row r="109" spans="2:32" ht="14.4" x14ac:dyDescent="0.3">
      <c r="B109" s="61"/>
      <c r="C109" s="61"/>
      <c r="D109" s="61"/>
      <c r="E109" s="61"/>
      <c r="F109" s="61"/>
      <c r="G109" s="61"/>
      <c r="L109" s="25"/>
      <c r="M109" s="64">
        <v>2059100</v>
      </c>
      <c r="N109" s="63">
        <v>212100</v>
      </c>
      <c r="O109" s="62">
        <v>10.3</v>
      </c>
      <c r="P109" s="63">
        <v>1689</v>
      </c>
      <c r="Q109" s="62">
        <v>55.71</v>
      </c>
      <c r="R109" s="26">
        <f t="shared" si="19"/>
        <v>1.7012214926992129</v>
      </c>
      <c r="S109" s="27">
        <f t="shared" si="20"/>
        <v>0.57967381453772848</v>
      </c>
      <c r="T109" s="58">
        <f t="shared" si="25"/>
        <v>52.908453709648079</v>
      </c>
      <c r="U109" s="54">
        <f t="shared" si="23"/>
        <v>-0.37641355349318112</v>
      </c>
      <c r="V109" s="24">
        <f t="shared" si="24"/>
        <v>1.7235250691264552</v>
      </c>
      <c r="W109" s="55">
        <f t="shared" si="22"/>
        <v>0.58875723233129262</v>
      </c>
      <c r="X109" s="24">
        <f t="shared" si="21"/>
        <v>8.250847881243766E-5</v>
      </c>
      <c r="Y109" s="25"/>
      <c r="Z109" s="25"/>
      <c r="AA109" s="25"/>
      <c r="AB109" s="25"/>
      <c r="AC109" s="25"/>
    </row>
    <row r="110" spans="2:32" ht="14.4" x14ac:dyDescent="0.3">
      <c r="B110" s="61"/>
      <c r="C110" s="61"/>
      <c r="D110" s="61"/>
      <c r="E110" s="61"/>
      <c r="F110" s="61"/>
      <c r="G110" s="61"/>
      <c r="L110" s="25"/>
      <c r="M110" s="64">
        <v>2047100</v>
      </c>
      <c r="N110" s="63">
        <v>212800</v>
      </c>
      <c r="O110" s="62">
        <v>10.4</v>
      </c>
      <c r="P110" s="63">
        <v>1690</v>
      </c>
      <c r="Q110" s="62">
        <v>55.77</v>
      </c>
      <c r="R110" s="26">
        <f t="shared" si="19"/>
        <v>1.6925139373788309</v>
      </c>
      <c r="S110" s="27">
        <f t="shared" si="20"/>
        <v>0.57670680416928111</v>
      </c>
      <c r="T110" s="58">
        <f t="shared" si="25"/>
        <v>53.913655999490594</v>
      </c>
      <c r="U110" s="54">
        <f t="shared" si="23"/>
        <v>-0.3733587124778503</v>
      </c>
      <c r="V110" s="24">
        <f t="shared" si="24"/>
        <v>1.7316987832582043</v>
      </c>
      <c r="W110" s="55">
        <f t="shared" si="22"/>
        <v>0.58606187985249747</v>
      </c>
      <c r="X110" s="24">
        <f t="shared" si="21"/>
        <v>8.7517441038706094E-5</v>
      </c>
      <c r="Y110" s="25"/>
      <c r="Z110" s="25"/>
      <c r="AA110" s="25"/>
      <c r="AB110" s="25"/>
      <c r="AC110" s="25"/>
    </row>
    <row r="111" spans="2:32" ht="14.4" x14ac:dyDescent="0.3">
      <c r="B111" s="61"/>
      <c r="C111" s="61"/>
      <c r="D111" s="61"/>
      <c r="E111" s="61"/>
      <c r="F111" s="61"/>
      <c r="G111" s="61"/>
      <c r="H111" s="25"/>
      <c r="L111" s="25"/>
      <c r="M111" s="64">
        <v>2035300</v>
      </c>
      <c r="N111" s="63">
        <v>213600</v>
      </c>
      <c r="O111" s="62">
        <v>10.49</v>
      </c>
      <c r="P111" s="63">
        <v>1691</v>
      </c>
      <c r="Q111" s="62">
        <v>55.83</v>
      </c>
      <c r="R111" s="26">
        <f t="shared" si="19"/>
        <v>1.6839558633872993</v>
      </c>
      <c r="S111" s="27">
        <f t="shared" si="20"/>
        <v>0.57379072803395315</v>
      </c>
      <c r="T111" s="58">
        <f t="shared" si="25"/>
        <v>54.91880531940059</v>
      </c>
      <c r="U111" s="54">
        <f t="shared" si="23"/>
        <v>-0.37037710666336982</v>
      </c>
      <c r="V111" s="24">
        <f t="shared" si="24"/>
        <v>1.7397210812079209</v>
      </c>
      <c r="W111" s="55">
        <f t="shared" si="22"/>
        <v>0.58339928092395832</v>
      </c>
      <c r="X111" s="24">
        <f t="shared" si="21"/>
        <v>9.2324288640026762E-5</v>
      </c>
      <c r="Y111" s="25"/>
      <c r="Z111" s="25"/>
      <c r="AA111" s="25"/>
      <c r="AB111" s="25"/>
      <c r="AC111" s="25"/>
    </row>
    <row r="112" spans="2:32" ht="14.4" x14ac:dyDescent="0.3">
      <c r="B112" s="61"/>
      <c r="C112" s="61"/>
      <c r="D112" s="61"/>
      <c r="E112" s="61"/>
      <c r="F112" s="61"/>
      <c r="G112" s="61"/>
      <c r="H112" s="25"/>
      <c r="L112" s="25"/>
      <c r="M112" s="64">
        <v>2023600</v>
      </c>
      <c r="N112" s="63">
        <v>214300</v>
      </c>
      <c r="O112" s="62">
        <v>10.59</v>
      </c>
      <c r="P112" s="63">
        <v>1692</v>
      </c>
      <c r="Q112" s="62">
        <v>55.9</v>
      </c>
      <c r="R112" s="26">
        <f t="shared" si="19"/>
        <v>1.6756628931420796</v>
      </c>
      <c r="S112" s="27">
        <f t="shared" si="20"/>
        <v>0.57096498328729639</v>
      </c>
      <c r="T112" s="58">
        <f t="shared" si="25"/>
        <v>55.915983804091908</v>
      </c>
      <c r="U112" s="54">
        <f t="shared" si="23"/>
        <v>-0.36750726039223636</v>
      </c>
      <c r="V112" s="24">
        <f t="shared" si="24"/>
        <v>1.7475359704207598</v>
      </c>
      <c r="W112" s="55">
        <f t="shared" si="22"/>
        <v>0.58078905349768251</v>
      </c>
      <c r="X112" s="24">
        <f t="shared" si="21"/>
        <v>9.6512355498595893E-5</v>
      </c>
      <c r="Y112" s="25"/>
      <c r="Z112" s="25"/>
      <c r="AA112" s="25"/>
      <c r="AB112" s="25"/>
      <c r="AC112" s="25"/>
    </row>
    <row r="113" spans="2:29" ht="14.4" x14ac:dyDescent="0.3">
      <c r="B113" s="61"/>
      <c r="C113" s="61"/>
      <c r="D113" s="61"/>
      <c r="E113" s="61"/>
      <c r="F113" s="61"/>
      <c r="G113" s="61"/>
      <c r="H113" s="25"/>
      <c r="L113" s="25"/>
      <c r="M113" s="64">
        <v>2012000</v>
      </c>
      <c r="N113" s="63">
        <v>215000</v>
      </c>
      <c r="O113" s="62">
        <v>10.69</v>
      </c>
      <c r="P113" s="63">
        <v>1693</v>
      </c>
      <c r="Q113" s="62">
        <v>55.96</v>
      </c>
      <c r="R113" s="26">
        <f t="shared" si="19"/>
        <v>1.6672377242882681</v>
      </c>
      <c r="S113" s="27">
        <f t="shared" si="20"/>
        <v>0.56809419321758914</v>
      </c>
      <c r="T113" s="58">
        <f t="shared" si="25"/>
        <v>56.935405173599626</v>
      </c>
      <c r="U113" s="54">
        <f t="shared" si="23"/>
        <v>-0.36461095701615981</v>
      </c>
      <c r="V113" s="24">
        <f t="shared" si="24"/>
        <v>1.7553824155986075</v>
      </c>
      <c r="W113" s="55">
        <f t="shared" si="22"/>
        <v>0.57815183235230716</v>
      </c>
      <c r="X113" s="24">
        <f t="shared" si="21"/>
        <v>1.0115610496421148E-4</v>
      </c>
      <c r="Y113" s="25"/>
      <c r="Z113" s="25"/>
      <c r="AA113" s="25"/>
      <c r="AB113" s="25"/>
      <c r="AC113" s="25"/>
    </row>
    <row r="114" spans="2:29" ht="14.4" x14ac:dyDescent="0.3">
      <c r="B114" s="61"/>
      <c r="C114" s="61"/>
      <c r="D114" s="61"/>
      <c r="E114" s="61"/>
      <c r="F114" s="61"/>
      <c r="G114" s="61"/>
      <c r="L114" s="25"/>
      <c r="M114" s="64">
        <v>2000600</v>
      </c>
      <c r="N114" s="63">
        <v>215700</v>
      </c>
      <c r="O114" s="62">
        <v>10.78</v>
      </c>
      <c r="P114" s="63">
        <v>1694</v>
      </c>
      <c r="Q114" s="62">
        <v>56.02</v>
      </c>
      <c r="R114" s="26">
        <f t="shared" si="19"/>
        <v>1.6589629740095297</v>
      </c>
      <c r="S114" s="27">
        <f t="shared" si="20"/>
        <v>0.56527465673806065</v>
      </c>
      <c r="T114" s="58">
        <f t="shared" si="25"/>
        <v>57.954016576690044</v>
      </c>
      <c r="U114" s="54">
        <f t="shared" si="23"/>
        <v>-0.36178504092720926</v>
      </c>
      <c r="V114" s="24">
        <f t="shared" si="24"/>
        <v>1.7630835406730936</v>
      </c>
      <c r="W114" s="55">
        <f t="shared" si="22"/>
        <v>0.5755473220056303</v>
      </c>
      <c r="X114" s="24">
        <f t="shared" si="21"/>
        <v>1.0552765169953178E-4</v>
      </c>
      <c r="Y114" s="25"/>
      <c r="Z114" s="25"/>
      <c r="AA114" s="25"/>
      <c r="AB114" s="25"/>
      <c r="AC114" s="25"/>
    </row>
    <row r="115" spans="2:29" ht="14.4" x14ac:dyDescent="0.3">
      <c r="B115" s="61"/>
      <c r="C115" s="61"/>
      <c r="D115" s="61"/>
      <c r="E115" s="61"/>
      <c r="F115" s="61"/>
      <c r="G115" s="61"/>
      <c r="L115" s="25"/>
      <c r="M115" s="64">
        <v>1989200</v>
      </c>
      <c r="N115" s="63">
        <v>216500</v>
      </c>
      <c r="O115" s="62">
        <v>10.88</v>
      </c>
      <c r="P115" s="63">
        <v>1695</v>
      </c>
      <c r="Q115" s="62">
        <v>56.07</v>
      </c>
      <c r="R115" s="26">
        <f t="shared" si="19"/>
        <v>1.6504792958764281</v>
      </c>
      <c r="S115" s="27">
        <f t="shared" si="20"/>
        <v>0.56238393023017796</v>
      </c>
      <c r="T115" s="58">
        <f t="shared" si="25"/>
        <v>59.001199465825813</v>
      </c>
      <c r="U115" s="54">
        <f t="shared" si="23"/>
        <v>-0.35890673858454591</v>
      </c>
      <c r="V115" s="24">
        <f t="shared" si="24"/>
        <v>1.7708608407284883</v>
      </c>
      <c r="W115" s="55">
        <f t="shared" si="22"/>
        <v>0.57290072930733715</v>
      </c>
      <c r="X115" s="24">
        <f t="shared" si="21"/>
        <v>1.1060306282933638E-4</v>
      </c>
      <c r="Y115" s="25"/>
      <c r="Z115" s="25"/>
      <c r="AA115" s="25"/>
      <c r="AB115" s="25"/>
      <c r="AC115" s="25"/>
    </row>
    <row r="116" spans="2:29" ht="14.4" x14ac:dyDescent="0.3">
      <c r="B116" s="61"/>
      <c r="C116" s="61"/>
      <c r="D116" s="61"/>
      <c r="E116" s="61"/>
      <c r="F116" s="61"/>
      <c r="G116" s="61"/>
      <c r="L116" s="25"/>
      <c r="M116" s="64">
        <v>1978000</v>
      </c>
      <c r="N116" s="63">
        <v>217200</v>
      </c>
      <c r="O116" s="62">
        <v>10.98</v>
      </c>
      <c r="P116" s="63">
        <v>1696</v>
      </c>
      <c r="Q116" s="62">
        <v>56.13</v>
      </c>
      <c r="R116" s="26">
        <f t="shared" si="19"/>
        <v>1.6423417193926255</v>
      </c>
      <c r="S116" s="27">
        <f t="shared" si="20"/>
        <v>0.55961113431753406</v>
      </c>
      <c r="T116" s="58">
        <f t="shared" si="25"/>
        <v>60.032910964638234</v>
      </c>
      <c r="U116" s="54">
        <f t="shared" si="23"/>
        <v>-0.35616366979518366</v>
      </c>
      <c r="V116" s="24">
        <f t="shared" si="24"/>
        <v>1.7783894025800671</v>
      </c>
      <c r="W116" s="55">
        <f t="shared" si="22"/>
        <v>0.570323063465765</v>
      </c>
      <c r="X116" s="24">
        <f t="shared" si="21"/>
        <v>1.1474542607671956E-4</v>
      </c>
      <c r="Y116" s="25"/>
      <c r="Z116" s="25"/>
      <c r="AA116" s="25"/>
      <c r="AB116" s="25"/>
      <c r="AC116" s="25"/>
    </row>
    <row r="117" spans="2:29" ht="14.4" x14ac:dyDescent="0.3">
      <c r="B117" s="61"/>
      <c r="C117" s="61"/>
      <c r="D117" s="61"/>
      <c r="E117" s="61"/>
      <c r="F117" s="61"/>
      <c r="G117" s="61"/>
      <c r="L117" s="25"/>
      <c r="M117" s="64">
        <v>1967000</v>
      </c>
      <c r="N117" s="63">
        <v>217800</v>
      </c>
      <c r="O117" s="62">
        <v>11.08</v>
      </c>
      <c r="P117" s="63">
        <v>1697</v>
      </c>
      <c r="Q117" s="62">
        <v>56.19</v>
      </c>
      <c r="R117" s="26">
        <f t="shared" si="19"/>
        <v>1.6343554463986441</v>
      </c>
      <c r="S117" s="27">
        <f t="shared" si="20"/>
        <v>0.55688989352071361</v>
      </c>
      <c r="T117" s="58">
        <f t="shared" si="25"/>
        <v>61.064204512416318</v>
      </c>
      <c r="U117" s="54">
        <f t="shared" si="23"/>
        <v>-0.35348834444338073</v>
      </c>
      <c r="V117" s="24">
        <f t="shared" si="24"/>
        <v>1.7857867038879052</v>
      </c>
      <c r="W117" s="55">
        <f t="shared" si="22"/>
        <v>0.56777518732272581</v>
      </c>
      <c r="X117" s="24">
        <f t="shared" si="21"/>
        <v>1.1848962115612515E-4</v>
      </c>
      <c r="Y117" s="25"/>
      <c r="Z117" s="25"/>
      <c r="AA117" s="25"/>
      <c r="AB117" s="25"/>
      <c r="AC117" s="25"/>
    </row>
    <row r="118" spans="2:29" ht="14.4" x14ac:dyDescent="0.3">
      <c r="B118" s="61"/>
      <c r="C118" s="61"/>
      <c r="D118" s="61"/>
      <c r="E118" s="61"/>
      <c r="F118" s="61"/>
      <c r="G118" s="61"/>
      <c r="L118" s="25"/>
      <c r="M118" s="64">
        <v>1956100</v>
      </c>
      <c r="N118" s="63">
        <v>218500</v>
      </c>
      <c r="O118" s="62">
        <v>11.17</v>
      </c>
      <c r="P118" s="63">
        <v>1698</v>
      </c>
      <c r="Q118" s="62">
        <v>56.24</v>
      </c>
      <c r="R118" s="26">
        <f t="shared" si="19"/>
        <v>1.6262480100346424</v>
      </c>
      <c r="S118" s="27">
        <f t="shared" si="20"/>
        <v>0.5541273675454591</v>
      </c>
      <c r="T118" s="58">
        <f t="shared" si="25"/>
        <v>62.116236402045132</v>
      </c>
      <c r="U118" s="54">
        <f t="shared" si="23"/>
        <v>-0.35078918371393919</v>
      </c>
      <c r="V118" s="24">
        <f t="shared" si="24"/>
        <v>1.793205134124453</v>
      </c>
      <c r="W118" s="55">
        <f t="shared" si="22"/>
        <v>0.56520486053280861</v>
      </c>
      <c r="X118" s="24">
        <f t="shared" si="21"/>
        <v>1.227108508847774E-4</v>
      </c>
      <c r="Y118" s="25"/>
      <c r="Z118" s="25"/>
      <c r="AA118" s="25"/>
      <c r="AB118" s="25"/>
      <c r="AC118" s="25"/>
    </row>
    <row r="119" spans="2:29" ht="14.4" x14ac:dyDescent="0.3">
      <c r="B119" s="61"/>
      <c r="C119" s="61"/>
      <c r="D119" s="61"/>
      <c r="E119" s="61"/>
      <c r="F119" s="61"/>
      <c r="G119" s="61"/>
      <c r="L119" s="25"/>
      <c r="M119" s="64">
        <v>1945200</v>
      </c>
      <c r="N119" s="63">
        <v>219200</v>
      </c>
      <c r="O119" s="62">
        <v>11.27</v>
      </c>
      <c r="P119" s="63">
        <v>1699</v>
      </c>
      <c r="Q119" s="62">
        <v>56.3</v>
      </c>
      <c r="R119" s="26">
        <f t="shared" si="19"/>
        <v>1.6183171583682145</v>
      </c>
      <c r="S119" s="27">
        <f t="shared" si="20"/>
        <v>0.55142501099885988</v>
      </c>
      <c r="T119" s="58">
        <f t="shared" si="25"/>
        <v>63.165458622781237</v>
      </c>
      <c r="U119" s="54">
        <f t="shared" si="23"/>
        <v>-0.34816494484490096</v>
      </c>
      <c r="V119" s="24">
        <f t="shared" si="24"/>
        <v>1.8004796537510208</v>
      </c>
      <c r="W119" s="55">
        <f t="shared" si="22"/>
        <v>0.56266955309224898</v>
      </c>
      <c r="X119" s="24">
        <f t="shared" si="21"/>
        <v>1.2643972688999928E-4</v>
      </c>
      <c r="Y119" s="25"/>
      <c r="Z119" s="25"/>
      <c r="AA119" s="25"/>
      <c r="AB119" s="25"/>
      <c r="AC119" s="25"/>
    </row>
    <row r="120" spans="2:29" ht="14.4" x14ac:dyDescent="0.3">
      <c r="B120" s="61"/>
      <c r="C120" s="61"/>
      <c r="D120" s="61"/>
      <c r="E120" s="61"/>
      <c r="F120" s="61"/>
      <c r="G120" s="61"/>
      <c r="L120" s="25"/>
      <c r="M120" s="64">
        <v>1934400</v>
      </c>
      <c r="N120" s="63">
        <v>219900</v>
      </c>
      <c r="O120" s="62">
        <v>11.37</v>
      </c>
      <c r="P120" s="63">
        <v>1700</v>
      </c>
      <c r="Q120" s="62">
        <v>56.35</v>
      </c>
      <c r="R120" s="26">
        <f t="shared" si="19"/>
        <v>1.6102680640840006</v>
      </c>
      <c r="S120" s="27">
        <f t="shared" si="20"/>
        <v>0.54868236449026142</v>
      </c>
      <c r="T120" s="58">
        <f t="shared" si="25"/>
        <v>64.236618939256616</v>
      </c>
      <c r="U120" s="54">
        <f t="shared" si="23"/>
        <v>-0.34551769582857356</v>
      </c>
      <c r="V120" s="24">
        <f t="shared" si="24"/>
        <v>1.8077826740099341</v>
      </c>
      <c r="W120" s="55">
        <f t="shared" si="22"/>
        <v>0.56010944206030633</v>
      </c>
      <c r="X120" s="24">
        <f t="shared" si="21"/>
        <v>1.3057810179182343E-4</v>
      </c>
      <c r="Y120" s="25"/>
      <c r="Z120" s="25"/>
      <c r="AA120" s="25"/>
      <c r="AB120" s="25"/>
      <c r="AC120" s="25"/>
    </row>
    <row r="121" spans="2:29" ht="14.4" x14ac:dyDescent="0.3">
      <c r="B121" s="61"/>
      <c r="C121" s="61"/>
      <c r="D121" s="61"/>
      <c r="E121" s="61"/>
      <c r="F121" s="61"/>
      <c r="G121" s="61"/>
      <c r="L121" s="25"/>
      <c r="M121" s="64">
        <v>1923700</v>
      </c>
      <c r="N121" s="63">
        <v>220500</v>
      </c>
      <c r="O121" s="62">
        <v>11.46</v>
      </c>
      <c r="P121" s="63">
        <v>1701</v>
      </c>
      <c r="Q121" s="62">
        <v>56.41</v>
      </c>
      <c r="R121" s="26">
        <f t="shared" si="19"/>
        <v>1.6024763670015341</v>
      </c>
      <c r="S121" s="27">
        <f t="shared" si="20"/>
        <v>0.54602742344413713</v>
      </c>
      <c r="T121" s="58">
        <f t="shared" si="25"/>
        <v>65.296416667611453</v>
      </c>
      <c r="U121" s="54">
        <f t="shared" si="23"/>
        <v>-0.34297038108602318</v>
      </c>
      <c r="V121" s="24">
        <f t="shared" si="24"/>
        <v>1.8148893487454645</v>
      </c>
      <c r="W121" s="55">
        <f t="shared" si="22"/>
        <v>0.55760377391695559</v>
      </c>
      <c r="X121" s="24">
        <f t="shared" si="21"/>
        <v>1.3401189026952427E-4</v>
      </c>
      <c r="Y121" s="25"/>
      <c r="Z121" s="25"/>
      <c r="AA121" s="25"/>
      <c r="AB121" s="25"/>
      <c r="AC121" s="25"/>
    </row>
    <row r="122" spans="2:29" ht="14.4" x14ac:dyDescent="0.3">
      <c r="B122" s="61"/>
      <c r="C122" s="61"/>
      <c r="D122" s="61"/>
      <c r="E122" s="61"/>
      <c r="F122" s="61"/>
      <c r="G122" s="61"/>
      <c r="L122" s="25"/>
      <c r="M122" s="64">
        <v>1913100</v>
      </c>
      <c r="N122" s="63">
        <v>221200</v>
      </c>
      <c r="O122" s="62">
        <v>11.56</v>
      </c>
      <c r="P122" s="63">
        <v>1702</v>
      </c>
      <c r="Q122" s="62">
        <v>56.46</v>
      </c>
      <c r="R122" s="26">
        <f t="shared" si="19"/>
        <v>1.5945694127943608</v>
      </c>
      <c r="S122" s="27">
        <f t="shared" si="20"/>
        <v>0.54333320971222909</v>
      </c>
      <c r="T122" s="58">
        <f t="shared" si="25"/>
        <v>66.378093094061114</v>
      </c>
      <c r="U122" s="54">
        <f t="shared" si="23"/>
        <v>-0.34040056999838819</v>
      </c>
      <c r="V122" s="24">
        <f t="shared" si="24"/>
        <v>1.8220247718655604</v>
      </c>
      <c r="W122" s="55">
        <f t="shared" si="22"/>
        <v>0.55507361027055402</v>
      </c>
      <c r="X122" s="24">
        <f t="shared" si="21"/>
        <v>1.3783700526991623E-4</v>
      </c>
      <c r="Y122" s="25"/>
      <c r="Z122" s="25"/>
      <c r="AA122" s="25"/>
      <c r="AB122" s="25"/>
      <c r="AC122" s="25"/>
    </row>
    <row r="123" spans="2:29" ht="14.4" x14ac:dyDescent="0.3">
      <c r="B123" s="61"/>
      <c r="C123" s="61"/>
      <c r="D123" s="61"/>
      <c r="E123" s="61"/>
      <c r="F123" s="61"/>
      <c r="G123" s="61"/>
      <c r="L123" s="25"/>
      <c r="M123" s="64">
        <v>1902700</v>
      </c>
      <c r="N123" s="63">
        <v>221800</v>
      </c>
      <c r="O123" s="62">
        <v>11.66</v>
      </c>
      <c r="P123" s="63">
        <v>1703</v>
      </c>
      <c r="Q123" s="62">
        <v>56.51</v>
      </c>
      <c r="R123" s="26">
        <f t="shared" si="19"/>
        <v>1.5868178188101081</v>
      </c>
      <c r="S123" s="27">
        <f t="shared" si="20"/>
        <v>0.54069193338643451</v>
      </c>
      <c r="T123" s="58">
        <f t="shared" si="25"/>
        <v>67.457966454741936</v>
      </c>
      <c r="U123" s="54">
        <f t="shared" si="23"/>
        <v>-0.33789592720346634</v>
      </c>
      <c r="V123" s="24">
        <f t="shared" si="24"/>
        <v>1.8290332450833087</v>
      </c>
      <c r="W123" s="55">
        <f t="shared" si="22"/>
        <v>0.5525743758295325</v>
      </c>
      <c r="X123" s="24">
        <f t="shared" si="21"/>
        <v>1.4119243841353667E-4</v>
      </c>
      <c r="Y123" s="25"/>
      <c r="Z123" s="25"/>
      <c r="AA123" s="25"/>
      <c r="AB123" s="25"/>
      <c r="AC123" s="25"/>
    </row>
    <row r="124" spans="2:29" ht="14.4" x14ac:dyDescent="0.3">
      <c r="B124" s="61"/>
      <c r="C124" s="61"/>
      <c r="D124" s="61"/>
      <c r="E124" s="61"/>
      <c r="F124" s="61"/>
      <c r="G124" s="61"/>
      <c r="L124" s="25"/>
      <c r="M124" s="64">
        <v>1892300</v>
      </c>
      <c r="N124" s="63">
        <v>222400</v>
      </c>
      <c r="O124" s="62">
        <v>11.75</v>
      </c>
      <c r="P124" s="63">
        <v>1704</v>
      </c>
      <c r="Q124" s="62">
        <v>56.57</v>
      </c>
      <c r="R124" s="26">
        <f t="shared" si="19"/>
        <v>1.579236975525256</v>
      </c>
      <c r="S124" s="27">
        <f t="shared" si="20"/>
        <v>0.53810883861411851</v>
      </c>
      <c r="T124" s="58">
        <f t="shared" si="25"/>
        <v>68.533103959670854</v>
      </c>
      <c r="U124" s="54">
        <f t="shared" si="23"/>
        <v>-0.33546034820607484</v>
      </c>
      <c r="V124" s="24">
        <f t="shared" si="24"/>
        <v>1.8359004020644325</v>
      </c>
      <c r="W124" s="55">
        <f t="shared" si="22"/>
        <v>0.55011191861797015</v>
      </c>
      <c r="X124" s="24">
        <f t="shared" si="21"/>
        <v>1.4407392957886309E-4</v>
      </c>
      <c r="Y124" s="25"/>
      <c r="Z124" s="25"/>
      <c r="AA124" s="25"/>
      <c r="AB124" s="25"/>
      <c r="AC124" s="25"/>
    </row>
    <row r="125" spans="2:29" ht="14.4" x14ac:dyDescent="0.3">
      <c r="B125" s="61"/>
      <c r="C125" s="61"/>
      <c r="D125" s="61"/>
      <c r="E125" s="61"/>
      <c r="F125" s="61"/>
      <c r="G125" s="61"/>
      <c r="L125" s="25"/>
      <c r="M125" s="64">
        <v>1882100</v>
      </c>
      <c r="N125" s="63">
        <v>223100</v>
      </c>
      <c r="O125" s="62">
        <v>11.85</v>
      </c>
      <c r="P125" s="63">
        <v>1705</v>
      </c>
      <c r="Q125" s="62">
        <v>56.62</v>
      </c>
      <c r="R125" s="26">
        <f t="shared" si="19"/>
        <v>1.5716287208091142</v>
      </c>
      <c r="S125" s="27">
        <f t="shared" si="20"/>
        <v>0.53551640367709974</v>
      </c>
      <c r="T125" s="58">
        <f t="shared" si="25"/>
        <v>69.622422009704479</v>
      </c>
      <c r="U125" s="54">
        <f t="shared" si="23"/>
        <v>-0.33302961891951427</v>
      </c>
      <c r="V125" s="24">
        <f t="shared" si="24"/>
        <v>1.8427491273532326</v>
      </c>
      <c r="W125" s="55">
        <f t="shared" si="22"/>
        <v>0.54764257289893803</v>
      </c>
      <c r="X125" s="24">
        <f t="shared" si="21"/>
        <v>1.4704397999665823E-4</v>
      </c>
      <c r="Y125" s="25"/>
      <c r="Z125" s="25"/>
      <c r="AA125" s="25"/>
      <c r="AB125" s="25"/>
      <c r="AC125" s="25"/>
    </row>
    <row r="126" spans="2:29" ht="14.4" x14ac:dyDescent="0.3">
      <c r="B126" s="61"/>
      <c r="C126" s="61"/>
      <c r="D126" s="61"/>
      <c r="E126" s="61"/>
      <c r="F126" s="61"/>
      <c r="G126" s="61"/>
      <c r="L126" s="25"/>
      <c r="M126" s="64">
        <v>1871900</v>
      </c>
      <c r="N126" s="63">
        <v>223700</v>
      </c>
      <c r="O126" s="62">
        <v>11.95</v>
      </c>
      <c r="P126" s="63">
        <v>1706</v>
      </c>
      <c r="Q126" s="62">
        <v>56.67</v>
      </c>
      <c r="R126" s="26">
        <f t="shared" si="19"/>
        <v>1.564009474563671</v>
      </c>
      <c r="S126" s="27">
        <f t="shared" si="20"/>
        <v>0.53292022348895118</v>
      </c>
      <c r="T126" s="58">
        <f t="shared" si="25"/>
        <v>70.724485169411224</v>
      </c>
      <c r="U126" s="54">
        <f t="shared" si="23"/>
        <v>-0.33060893626562005</v>
      </c>
      <c r="V126" s="24">
        <f t="shared" si="24"/>
        <v>1.8495697947448275</v>
      </c>
      <c r="W126" s="55">
        <f t="shared" si="22"/>
        <v>0.54516987314246568</v>
      </c>
      <c r="X126" s="24">
        <f t="shared" si="21"/>
        <v>1.5005391663384777E-4</v>
      </c>
      <c r="Y126" s="25"/>
      <c r="Z126" s="25"/>
      <c r="AA126" s="25"/>
      <c r="AB126" s="25"/>
      <c r="AC126" s="25"/>
    </row>
    <row r="127" spans="2:29" ht="14.4" x14ac:dyDescent="0.3">
      <c r="B127" s="61"/>
      <c r="C127" s="61"/>
      <c r="D127" s="61"/>
      <c r="E127" s="61"/>
      <c r="F127" s="61"/>
      <c r="G127" s="61"/>
      <c r="L127" s="25"/>
      <c r="M127" s="64">
        <v>1861800</v>
      </c>
      <c r="N127" s="63">
        <v>224300</v>
      </c>
      <c r="O127" s="62">
        <v>12.05</v>
      </c>
      <c r="P127" s="63">
        <v>1707</v>
      </c>
      <c r="Q127" s="62">
        <v>56.72</v>
      </c>
      <c r="R127" s="26">
        <f t="shared" si="19"/>
        <v>1.5564628554633495</v>
      </c>
      <c r="S127" s="27">
        <f t="shared" si="20"/>
        <v>0.53034879025728787</v>
      </c>
      <c r="T127" s="58">
        <f t="shared" si="25"/>
        <v>71.831538992005704</v>
      </c>
      <c r="U127" s="54">
        <f t="shared" si="23"/>
        <v>-0.32822455465624895</v>
      </c>
      <c r="V127" s="24">
        <f t="shared" si="24"/>
        <v>1.8563151713000083</v>
      </c>
      <c r="W127" s="55">
        <f t="shared" si="22"/>
        <v>0.54271117545533165</v>
      </c>
      <c r="X127" s="24">
        <f t="shared" si="21"/>
        <v>1.5282856778481193E-4</v>
      </c>
      <c r="Y127" s="25"/>
      <c r="Z127" s="25"/>
      <c r="AA127" s="25"/>
      <c r="AB127" s="25"/>
      <c r="AC127" s="25"/>
    </row>
    <row r="128" spans="2:29" ht="14.4" x14ac:dyDescent="0.3">
      <c r="B128" s="61"/>
      <c r="C128" s="61"/>
      <c r="D128" s="61"/>
      <c r="E128" s="61"/>
      <c r="F128" s="61"/>
      <c r="G128" s="61"/>
      <c r="L128" s="25"/>
      <c r="M128" s="64">
        <v>1851800</v>
      </c>
      <c r="N128" s="63">
        <v>224900</v>
      </c>
      <c r="O128" s="62">
        <v>12.14</v>
      </c>
      <c r="P128" s="63">
        <v>1708</v>
      </c>
      <c r="Q128" s="62">
        <v>56.77</v>
      </c>
      <c r="R128" s="26">
        <f t="shared" si="19"/>
        <v>1.5489890258647554</v>
      </c>
      <c r="S128" s="27">
        <f t="shared" si="20"/>
        <v>0.52780215930346175</v>
      </c>
      <c r="T128" s="58">
        <f t="shared" si="25"/>
        <v>72.942261000969097</v>
      </c>
      <c r="U128" s="54">
        <f t="shared" si="23"/>
        <v>-0.32587600322874954</v>
      </c>
      <c r="V128" s="24">
        <f t="shared" si="24"/>
        <v>1.8629792210702445</v>
      </c>
      <c r="W128" s="55">
        <f t="shared" si="22"/>
        <v>0.54026907006023106</v>
      </c>
      <c r="X128" s="24">
        <f t="shared" si="21"/>
        <v>1.5542386381725036E-4</v>
      </c>
      <c r="Y128" s="25"/>
      <c r="Z128" s="25"/>
      <c r="AA128" s="25"/>
      <c r="AB128" s="25"/>
      <c r="AC128" s="25"/>
    </row>
    <row r="129" spans="2:29" ht="14.4" x14ac:dyDescent="0.3">
      <c r="B129" s="61"/>
      <c r="C129" s="61"/>
      <c r="D129" s="61"/>
      <c r="E129" s="61"/>
      <c r="F129" s="61"/>
      <c r="G129" s="61"/>
      <c r="L129" s="25"/>
      <c r="M129" s="64">
        <v>1841900</v>
      </c>
      <c r="N129" s="63">
        <v>225500</v>
      </c>
      <c r="O129" s="62">
        <v>12.24</v>
      </c>
      <c r="P129" s="63">
        <v>1709</v>
      </c>
      <c r="Q129" s="62">
        <v>56.81</v>
      </c>
      <c r="R129" s="26">
        <f t="shared" si="19"/>
        <v>1.5414121918361146</v>
      </c>
      <c r="S129" s="27">
        <f t="shared" si="20"/>
        <v>0.5252204306441719</v>
      </c>
      <c r="T129" s="58">
        <f t="shared" si="25"/>
        <v>74.074493811688043</v>
      </c>
      <c r="U129" s="54">
        <f t="shared" si="23"/>
        <v>-0.32350797781123714</v>
      </c>
      <c r="V129" s="24">
        <f t="shared" si="24"/>
        <v>1.8696686924093711</v>
      </c>
      <c r="W129" s="55">
        <f t="shared" si="22"/>
        <v>0.53780453205478285</v>
      </c>
      <c r="X129" s="24">
        <f t="shared" si="21"/>
        <v>1.5835960831254046E-4</v>
      </c>
      <c r="Y129" s="25"/>
      <c r="Z129" s="25"/>
      <c r="AA129" s="25"/>
      <c r="AB129" s="25"/>
      <c r="AC129" s="25"/>
    </row>
    <row r="130" spans="2:29" ht="14.4" x14ac:dyDescent="0.3">
      <c r="B130" s="61"/>
      <c r="C130" s="61"/>
      <c r="D130" s="61"/>
      <c r="E130" s="61"/>
      <c r="F130" s="61"/>
      <c r="G130" s="61"/>
      <c r="L130" s="25"/>
      <c r="M130" s="64">
        <v>1832200</v>
      </c>
      <c r="N130" s="63">
        <v>226000</v>
      </c>
      <c r="O130" s="62">
        <v>12.34</v>
      </c>
      <c r="P130" s="63">
        <v>1710</v>
      </c>
      <c r="Q130" s="62">
        <v>56.86</v>
      </c>
      <c r="R130" s="26">
        <f t="shared" si="19"/>
        <v>1.5341693303619859</v>
      </c>
      <c r="S130" s="27">
        <f t="shared" si="20"/>
        <v>0.52275249971519266</v>
      </c>
      <c r="T130" s="58">
        <f t="shared" si="25"/>
        <v>75.186128928989902</v>
      </c>
      <c r="U130" s="54">
        <f t="shared" si="23"/>
        <v>-0.32125633766527012</v>
      </c>
      <c r="V130" s="24">
        <f t="shared" si="24"/>
        <v>1.8761377250961806</v>
      </c>
      <c r="W130" s="55">
        <f t="shared" si="22"/>
        <v>0.53540864282127065</v>
      </c>
      <c r="X130" s="24">
        <f t="shared" si="21"/>
        <v>1.6017795832152539E-4</v>
      </c>
      <c r="Y130" s="25"/>
      <c r="Z130" s="25"/>
      <c r="AA130" s="25"/>
      <c r="AB130" s="25"/>
      <c r="AC130" s="25"/>
    </row>
    <row r="131" spans="2:29" ht="14.4" x14ac:dyDescent="0.3">
      <c r="B131" s="61"/>
      <c r="C131" s="61"/>
      <c r="D131" s="61"/>
      <c r="E131" s="61"/>
      <c r="F131" s="61"/>
      <c r="G131" s="61"/>
      <c r="L131" s="25"/>
      <c r="M131" s="64">
        <v>1822400</v>
      </c>
      <c r="N131" s="63">
        <v>226600</v>
      </c>
      <c r="O131" s="62">
        <v>12.43</v>
      </c>
      <c r="P131" s="63">
        <v>1711</v>
      </c>
      <c r="Q131" s="62">
        <v>56.91</v>
      </c>
      <c r="R131" s="26">
        <f t="shared" ref="R131:R132" si="26">M131*SIN(RADIANS(Q131))/1000000</f>
        <v>1.526832263912858</v>
      </c>
      <c r="S131" s="27">
        <f t="shared" si="20"/>
        <v>0.52025246940500969</v>
      </c>
      <c r="T131" s="58">
        <f t="shared" si="25"/>
        <v>76.317388600627794</v>
      </c>
      <c r="U131" s="54">
        <f t="shared" si="23"/>
        <v>-0.31898725203121808</v>
      </c>
      <c r="V131" s="24">
        <f t="shared" si="24"/>
        <v>1.8826235014269015</v>
      </c>
      <c r="W131" s="55">
        <f t="shared" si="22"/>
        <v>0.53299408444396179</v>
      </c>
      <c r="X131" s="24">
        <f t="shared" si="21"/>
        <v>1.6234875380085042E-4</v>
      </c>
      <c r="Y131" s="25"/>
      <c r="Z131" s="25"/>
      <c r="AA131" s="25"/>
      <c r="AB131" s="25"/>
      <c r="AC131" s="25"/>
    </row>
    <row r="132" spans="2:29" ht="14.4" x14ac:dyDescent="0.3">
      <c r="B132" s="61"/>
      <c r="C132" s="61"/>
      <c r="D132" s="61"/>
      <c r="E132" s="61"/>
      <c r="F132" s="61"/>
      <c r="G132" s="61"/>
      <c r="L132" s="25"/>
      <c r="M132" s="64">
        <v>1812900</v>
      </c>
      <c r="N132" s="63">
        <v>227200</v>
      </c>
      <c r="O132" s="62">
        <v>12.53</v>
      </c>
      <c r="P132" s="63">
        <v>1712</v>
      </c>
      <c r="Q132" s="62">
        <v>56.96</v>
      </c>
      <c r="R132" s="26">
        <f t="shared" si="26"/>
        <v>1.5197361836050907</v>
      </c>
      <c r="S132" s="27">
        <f t="shared" ref="S132:S133" si="27">R132/$AA$8</f>
        <v>0.51783455265641332</v>
      </c>
      <c r="T132" s="58">
        <f t="shared" si="25"/>
        <v>77.436192604594183</v>
      </c>
      <c r="U132" s="54">
        <f t="shared" si="23"/>
        <v>-0.31680391499896149</v>
      </c>
      <c r="V132" s="24">
        <f t="shared" si="24"/>
        <v>1.8889439913630304</v>
      </c>
      <c r="W132" s="55">
        <f t="shared" si="22"/>
        <v>0.53062898703887229</v>
      </c>
      <c r="X132" s="24">
        <f t="shared" si="21"/>
        <v>1.6369755116704836E-4</v>
      </c>
      <c r="Y132" s="25"/>
      <c r="Z132" s="25"/>
      <c r="AA132" s="25"/>
      <c r="AB132" s="25"/>
      <c r="AC132" s="25"/>
    </row>
    <row r="133" spans="2:29" ht="14.4" x14ac:dyDescent="0.3">
      <c r="B133" s="61"/>
      <c r="C133" s="61"/>
      <c r="D133" s="61"/>
      <c r="E133" s="61"/>
      <c r="F133" s="61"/>
      <c r="G133" s="61"/>
      <c r="L133" s="25"/>
      <c r="M133" s="64">
        <v>1803300</v>
      </c>
      <c r="N133" s="63">
        <v>227700</v>
      </c>
      <c r="O133" s="62">
        <v>12.63</v>
      </c>
      <c r="P133" s="63">
        <v>1713</v>
      </c>
      <c r="Q133" s="62">
        <v>57</v>
      </c>
      <c r="R133" s="26">
        <f t="shared" ref="R133:R196" si="28">M133*SIN(RADIANS(Q133))/1000000</f>
        <v>1.5123746351759833</v>
      </c>
      <c r="S133" s="27">
        <f t="shared" si="27"/>
        <v>0.51532618036208366</v>
      </c>
      <c r="T133" s="58">
        <f t="shared" ref="T133:T196" si="29">IF(S133&lt;S132,T132+(PI()*(O133)^2*(S132-S133))^($J$5)*(P133-P132)^$J$6,T132-(PI()*(O133)^2*(S133-S132))^($J$5)*(P133-P132)^$J$6)</f>
        <v>78.593159867202118</v>
      </c>
      <c r="U133" s="54">
        <f t="shared" ref="U133:U196" si="30">IF(T133&lt;10,"",LOG(-S133+$Z$5))</f>
        <v>-0.31455043869247662</v>
      </c>
      <c r="V133" s="24">
        <f t="shared" ref="V133:V196" si="31">IF(T133&lt;10,"",LOG(T133))</f>
        <v>1.8953847500954368</v>
      </c>
      <c r="W133" s="55">
        <f t="shared" ref="W133:W196" si="32">IF(T133&lt;0,1,$Z$5-$AA$5*T133^$AB$5)</f>
        <v>0.52820656341746153</v>
      </c>
      <c r="X133" s="24">
        <f t="shared" ref="X133:X196" si="33">IF(S133&lt;=0,"",(W133-S133)^2)</f>
        <v>1.659042676532652E-4</v>
      </c>
      <c r="Y133" s="25"/>
      <c r="Z133" s="25"/>
      <c r="AA133" s="25"/>
      <c r="AB133" s="25"/>
      <c r="AC133" s="25"/>
    </row>
    <row r="134" spans="2:29" ht="14.4" x14ac:dyDescent="0.3">
      <c r="B134" s="61"/>
      <c r="C134" s="61"/>
      <c r="D134" s="61"/>
      <c r="E134" s="61"/>
      <c r="F134" s="61"/>
      <c r="G134" s="61"/>
      <c r="L134" s="25"/>
      <c r="M134" s="64">
        <v>1793900</v>
      </c>
      <c r="N134" s="63">
        <v>228300</v>
      </c>
      <c r="O134" s="62">
        <v>12.73</v>
      </c>
      <c r="P134" s="63">
        <v>1714</v>
      </c>
      <c r="Q134" s="62">
        <v>57.05</v>
      </c>
      <c r="R134" s="26">
        <f t="shared" si="28"/>
        <v>1.5053431766049465</v>
      </c>
      <c r="S134" s="27">
        <f t="shared" ref="S134:S197" si="34">R134/$AA$8</f>
        <v>0.51293028280898501</v>
      </c>
      <c r="T134" s="58">
        <f t="shared" si="29"/>
        <v>79.728140411377424</v>
      </c>
      <c r="U134" s="54">
        <f t="shared" si="30"/>
        <v>-0.31240887117894295</v>
      </c>
      <c r="V134" s="24">
        <f t="shared" si="31"/>
        <v>1.9016116346753751</v>
      </c>
      <c r="W134" s="55">
        <f t="shared" si="32"/>
        <v>0.52585269404975676</v>
      </c>
      <c r="X134" s="24">
        <f t="shared" si="33"/>
        <v>1.669887122756243E-4</v>
      </c>
      <c r="Y134" s="25"/>
      <c r="Z134" s="25"/>
      <c r="AA134" s="25"/>
      <c r="AB134" s="25"/>
      <c r="AC134" s="25"/>
    </row>
    <row r="135" spans="2:29" ht="14.4" x14ac:dyDescent="0.3">
      <c r="B135" s="61"/>
      <c r="C135" s="61"/>
      <c r="D135" s="61"/>
      <c r="E135" s="61"/>
      <c r="F135" s="61"/>
      <c r="G135" s="61"/>
      <c r="L135" s="25"/>
      <c r="M135" s="64">
        <v>1784600</v>
      </c>
      <c r="N135" s="63">
        <v>228800</v>
      </c>
      <c r="O135" s="62">
        <v>12.82</v>
      </c>
      <c r="P135" s="63">
        <v>1715</v>
      </c>
      <c r="Q135" s="62">
        <v>57.09</v>
      </c>
      <c r="R135" s="26">
        <f t="shared" si="28"/>
        <v>1.4982164040892114</v>
      </c>
      <c r="S135" s="27">
        <f t="shared" si="34"/>
        <v>0.51050190800460593</v>
      </c>
      <c r="T135" s="58">
        <f t="shared" si="29"/>
        <v>80.883229698299687</v>
      </c>
      <c r="U135" s="54">
        <f t="shared" si="30"/>
        <v>-0.31024899668512684</v>
      </c>
      <c r="V135" s="24">
        <f t="shared" si="31"/>
        <v>1.9078584844739612</v>
      </c>
      <c r="W135" s="55">
        <f t="shared" si="32"/>
        <v>0.52347947696864039</v>
      </c>
      <c r="X135" s="24">
        <f t="shared" si="33"/>
        <v>1.684172962162704E-4</v>
      </c>
      <c r="Y135" s="25"/>
      <c r="Z135" s="25"/>
      <c r="AA135" s="25"/>
      <c r="AB135" s="25"/>
      <c r="AC135" s="25"/>
    </row>
    <row r="136" spans="2:29" ht="14.4" x14ac:dyDescent="0.3">
      <c r="B136" s="61"/>
      <c r="C136" s="61"/>
      <c r="D136" s="61"/>
      <c r="E136" s="61"/>
      <c r="F136" s="61"/>
      <c r="G136" s="61"/>
      <c r="L136" s="25"/>
      <c r="M136" s="64">
        <v>1775300</v>
      </c>
      <c r="N136" s="63">
        <v>229400</v>
      </c>
      <c r="O136" s="62">
        <v>12.92</v>
      </c>
      <c r="P136" s="63">
        <v>1716</v>
      </c>
      <c r="Q136" s="62">
        <v>57.14</v>
      </c>
      <c r="R136" s="26">
        <f t="shared" si="28"/>
        <v>1.4912499889329214</v>
      </c>
      <c r="S136" s="27">
        <f t="shared" si="34"/>
        <v>0.50812817332947391</v>
      </c>
      <c r="T136" s="58">
        <f t="shared" si="29"/>
        <v>82.033017507628756</v>
      </c>
      <c r="U136" s="54">
        <f t="shared" si="30"/>
        <v>-0.30814805215490421</v>
      </c>
      <c r="V136" s="24">
        <f t="shared" si="31"/>
        <v>1.9139886869600831</v>
      </c>
      <c r="W136" s="55">
        <f t="shared" si="32"/>
        <v>0.52113902742465767</v>
      </c>
      <c r="X136" s="24">
        <f t="shared" si="33"/>
        <v>1.6928232428616016E-4</v>
      </c>
      <c r="Y136" s="25"/>
      <c r="Z136" s="25"/>
      <c r="AA136" s="25"/>
      <c r="AB136" s="25"/>
      <c r="AC136" s="25"/>
    </row>
    <row r="137" spans="2:29" ht="14.4" x14ac:dyDescent="0.3">
      <c r="B137" s="61"/>
      <c r="C137" s="61"/>
      <c r="D137" s="61"/>
      <c r="E137" s="61"/>
      <c r="F137" s="61"/>
      <c r="G137" s="61"/>
      <c r="L137" s="25"/>
      <c r="M137" s="64">
        <v>1766200</v>
      </c>
      <c r="N137" s="63">
        <v>229900</v>
      </c>
      <c r="O137" s="62">
        <v>13.02</v>
      </c>
      <c r="P137" s="63">
        <v>1717</v>
      </c>
      <c r="Q137" s="62">
        <v>57.18</v>
      </c>
      <c r="R137" s="26">
        <f t="shared" si="28"/>
        <v>1.4842746706506551</v>
      </c>
      <c r="S137" s="27">
        <f t="shared" si="34"/>
        <v>0.50575140500527371</v>
      </c>
      <c r="T137" s="58">
        <f t="shared" si="29"/>
        <v>83.195107096734773</v>
      </c>
      <c r="U137" s="54">
        <f t="shared" si="30"/>
        <v>-0.30605455658567038</v>
      </c>
      <c r="V137" s="24">
        <f t="shared" si="31"/>
        <v>1.9200977851443974</v>
      </c>
      <c r="W137" s="55">
        <f t="shared" si="32"/>
        <v>0.51879519943692687</v>
      </c>
      <c r="X137" s="24">
        <f t="shared" si="33"/>
        <v>1.7014057317522586E-4</v>
      </c>
      <c r="Y137" s="25"/>
      <c r="Z137" s="25"/>
      <c r="AA137" s="25"/>
      <c r="AB137" s="25"/>
      <c r="AC137" s="25"/>
    </row>
    <row r="138" spans="2:29" ht="14.4" x14ac:dyDescent="0.3">
      <c r="B138" s="61"/>
      <c r="C138" s="61"/>
      <c r="D138" s="61"/>
      <c r="E138" s="61"/>
      <c r="F138" s="61"/>
      <c r="G138" s="61"/>
      <c r="L138" s="25"/>
      <c r="M138" s="64">
        <v>1757200</v>
      </c>
      <c r="N138" s="63">
        <v>230400</v>
      </c>
      <c r="O138" s="62">
        <v>13.11</v>
      </c>
      <c r="P138" s="63">
        <v>1718</v>
      </c>
      <c r="Q138" s="62">
        <v>57.22</v>
      </c>
      <c r="R138" s="26">
        <f t="shared" si="28"/>
        <v>1.4773758178453607</v>
      </c>
      <c r="S138" s="27">
        <f t="shared" si="34"/>
        <v>0.503400691509858</v>
      </c>
      <c r="T138" s="58">
        <f t="shared" si="29"/>
        <v>84.359238661123328</v>
      </c>
      <c r="U138" s="54">
        <f t="shared" si="30"/>
        <v>-0.30399388953200746</v>
      </c>
      <c r="V138" s="24">
        <f t="shared" si="31"/>
        <v>1.9261326515941792</v>
      </c>
      <c r="W138" s="55">
        <f t="shared" si="32"/>
        <v>0.51646858773052895</v>
      </c>
      <c r="X138" s="24">
        <f t="shared" si="33"/>
        <v>1.7076991163422607E-4</v>
      </c>
      <c r="Y138" s="25"/>
      <c r="Z138" s="25"/>
      <c r="AA138" s="25"/>
      <c r="AB138" s="25"/>
      <c r="AC138" s="25"/>
    </row>
    <row r="139" spans="2:29" ht="14.4" x14ac:dyDescent="0.3">
      <c r="B139" s="61"/>
      <c r="C139" s="61"/>
      <c r="D139" s="61"/>
      <c r="E139" s="61"/>
      <c r="F139" s="61"/>
      <c r="G139" s="61"/>
      <c r="L139" s="25"/>
      <c r="M139" s="64">
        <v>1748200</v>
      </c>
      <c r="N139" s="63">
        <v>230900</v>
      </c>
      <c r="O139" s="62">
        <v>13.21</v>
      </c>
      <c r="P139" s="63">
        <v>1719</v>
      </c>
      <c r="Q139" s="62">
        <v>57.27</v>
      </c>
      <c r="R139" s="26">
        <f t="shared" si="28"/>
        <v>1.4706344354766074</v>
      </c>
      <c r="S139" s="27">
        <f t="shared" si="34"/>
        <v>0.50110363445425243</v>
      </c>
      <c r="T139" s="58">
        <f t="shared" si="29"/>
        <v>85.517528905102481</v>
      </c>
      <c r="U139" s="54">
        <f t="shared" si="30"/>
        <v>-0.30198965987957149</v>
      </c>
      <c r="V139" s="24">
        <f t="shared" si="31"/>
        <v>1.9320551431083066</v>
      </c>
      <c r="W139" s="55">
        <f t="shared" si="32"/>
        <v>0.5141743632189183</v>
      </c>
      <c r="X139" s="24">
        <f t="shared" si="33"/>
        <v>1.7084395043946357E-4</v>
      </c>
      <c r="Y139" s="25"/>
      <c r="Z139" s="25"/>
      <c r="AA139" s="25"/>
      <c r="AB139" s="25"/>
      <c r="AC139" s="25"/>
    </row>
    <row r="140" spans="2:29" ht="14.4" x14ac:dyDescent="0.3">
      <c r="B140" s="61"/>
      <c r="C140" s="61"/>
      <c r="D140" s="61"/>
      <c r="E140" s="61"/>
      <c r="F140" s="61"/>
      <c r="G140" s="61"/>
      <c r="L140" s="25"/>
      <c r="M140" s="64">
        <v>1739200</v>
      </c>
      <c r="N140" s="63">
        <v>231400</v>
      </c>
      <c r="O140" s="62">
        <v>13.31</v>
      </c>
      <c r="P140" s="63">
        <v>1720</v>
      </c>
      <c r="Q140" s="62">
        <v>57.31</v>
      </c>
      <c r="R140" s="26">
        <f t="shared" si="28"/>
        <v>1.4637195183542313</v>
      </c>
      <c r="S140" s="27">
        <f t="shared" si="34"/>
        <v>0.49874744720718195</v>
      </c>
      <c r="T140" s="58">
        <f t="shared" si="29"/>
        <v>86.706106797784955</v>
      </c>
      <c r="U140" s="54">
        <f t="shared" si="30"/>
        <v>-0.29994340257922025</v>
      </c>
      <c r="V140" s="24">
        <f t="shared" si="31"/>
        <v>1.9380496863479655</v>
      </c>
      <c r="W140" s="55">
        <f t="shared" si="32"/>
        <v>0.51184114254516966</v>
      </c>
      <c r="X140" s="24">
        <f t="shared" si="33"/>
        <v>1.7144485760404109E-4</v>
      </c>
      <c r="Y140" s="25"/>
      <c r="Z140" s="25"/>
      <c r="AA140" s="25"/>
      <c r="AB140" s="25"/>
      <c r="AC140" s="25"/>
    </row>
    <row r="141" spans="2:29" ht="14.4" x14ac:dyDescent="0.3">
      <c r="B141" s="61"/>
      <c r="C141" s="61"/>
      <c r="D141" s="61"/>
      <c r="E141" s="61"/>
      <c r="F141" s="61"/>
      <c r="G141" s="61"/>
      <c r="L141" s="25"/>
      <c r="M141" s="64">
        <v>1730300</v>
      </c>
      <c r="N141" s="63">
        <v>231900</v>
      </c>
      <c r="O141" s="62">
        <v>13.4</v>
      </c>
      <c r="P141" s="63">
        <v>1721</v>
      </c>
      <c r="Q141" s="62">
        <v>57.35</v>
      </c>
      <c r="R141" s="26">
        <f t="shared" si="28"/>
        <v>1.456881299009958</v>
      </c>
      <c r="S141" s="27">
        <f t="shared" si="34"/>
        <v>0.49641739394312917</v>
      </c>
      <c r="T141" s="58">
        <f t="shared" si="29"/>
        <v>87.896446960845026</v>
      </c>
      <c r="U141" s="54">
        <f t="shared" si="30"/>
        <v>-0.29792927900893018</v>
      </c>
      <c r="V141" s="24">
        <f t="shared" si="31"/>
        <v>1.9439713199374096</v>
      </c>
      <c r="W141" s="55">
        <f t="shared" si="32"/>
        <v>0.50952529838338401</v>
      </c>
      <c r="X141" s="24">
        <f t="shared" si="33"/>
        <v>1.7181715881485246E-4</v>
      </c>
      <c r="Y141" s="25"/>
      <c r="Z141" s="25"/>
      <c r="AA141" s="25"/>
      <c r="AB141" s="25"/>
      <c r="AC141" s="25"/>
    </row>
    <row r="142" spans="2:29" ht="14.4" x14ac:dyDescent="0.3">
      <c r="B142" s="61"/>
      <c r="C142" s="61"/>
      <c r="D142" s="61"/>
      <c r="E142" s="61"/>
      <c r="F142" s="61"/>
      <c r="G142" s="61"/>
      <c r="L142" s="25"/>
      <c r="M142" s="64">
        <v>1721500</v>
      </c>
      <c r="N142" s="63">
        <v>232400</v>
      </c>
      <c r="O142" s="62">
        <v>13.5</v>
      </c>
      <c r="P142" s="63">
        <v>1722</v>
      </c>
      <c r="Q142" s="62">
        <v>57.39</v>
      </c>
      <c r="R142" s="26">
        <f t="shared" si="28"/>
        <v>1.4501199011349848</v>
      </c>
      <c r="S142" s="27">
        <f t="shared" si="34"/>
        <v>0.49411351680860366</v>
      </c>
      <c r="T142" s="58">
        <f t="shared" si="29"/>
        <v>89.08950039584839</v>
      </c>
      <c r="U142" s="54">
        <f t="shared" si="30"/>
        <v>-0.29594692437441927</v>
      </c>
      <c r="V142" s="24">
        <f t="shared" si="31"/>
        <v>1.9498265234662984</v>
      </c>
      <c r="W142" s="55">
        <f t="shared" si="32"/>
        <v>0.50722463174063748</v>
      </c>
      <c r="X142" s="24">
        <f t="shared" si="33"/>
        <v>1.7190133476100016E-4</v>
      </c>
      <c r="Y142" s="25"/>
      <c r="Z142" s="25"/>
      <c r="AA142" s="25"/>
      <c r="AB142" s="25"/>
      <c r="AC142" s="25"/>
    </row>
    <row r="143" spans="2:29" ht="14.4" x14ac:dyDescent="0.3">
      <c r="B143" s="61"/>
      <c r="C143" s="61"/>
      <c r="D143" s="61"/>
      <c r="E143" s="61"/>
      <c r="F143" s="61"/>
      <c r="G143" s="61"/>
      <c r="L143" s="25"/>
      <c r="M143" s="64">
        <v>1712800</v>
      </c>
      <c r="N143" s="63">
        <v>232900</v>
      </c>
      <c r="O143" s="62">
        <v>13.6</v>
      </c>
      <c r="P143" s="63">
        <v>1723</v>
      </c>
      <c r="Q143" s="62">
        <v>57.43</v>
      </c>
      <c r="R143" s="26">
        <f t="shared" si="28"/>
        <v>1.4434354481811307</v>
      </c>
      <c r="S143" s="27">
        <f t="shared" si="34"/>
        <v>0.49183585786854955</v>
      </c>
      <c r="T143" s="58">
        <f t="shared" si="29"/>
        <v>90.285077197839257</v>
      </c>
      <c r="U143" s="54">
        <f t="shared" si="30"/>
        <v>-0.29399598356717177</v>
      </c>
      <c r="V143" s="24">
        <f t="shared" si="31"/>
        <v>1.9556159737221255</v>
      </c>
      <c r="W143" s="55">
        <f t="shared" si="32"/>
        <v>0.50493919089153927</v>
      </c>
      <c r="X143" s="24">
        <f t="shared" si="33"/>
        <v>1.716973363113728E-4</v>
      </c>
      <c r="Y143" s="25"/>
      <c r="Z143" s="25"/>
      <c r="AA143" s="25"/>
      <c r="AB143" s="25"/>
      <c r="AC143" s="25"/>
    </row>
    <row r="144" spans="2:29" ht="14.4" x14ac:dyDescent="0.3">
      <c r="B144" s="61"/>
      <c r="C144" s="61"/>
      <c r="D144" s="61"/>
      <c r="E144" s="61"/>
      <c r="F144" s="61"/>
      <c r="G144" s="61"/>
      <c r="L144" s="25"/>
      <c r="M144" s="64">
        <v>1704200</v>
      </c>
      <c r="N144" s="63">
        <v>233400</v>
      </c>
      <c r="O144" s="62">
        <v>13.7</v>
      </c>
      <c r="P144" s="63">
        <v>1724</v>
      </c>
      <c r="Q144" s="62">
        <v>57.47</v>
      </c>
      <c r="R144" s="26">
        <f t="shared" si="28"/>
        <v>1.4368280633606441</v>
      </c>
      <c r="S144" s="27">
        <f t="shared" si="34"/>
        <v>0.48958445910627951</v>
      </c>
      <c r="T144" s="58">
        <f t="shared" si="29"/>
        <v>91.482984715808229</v>
      </c>
      <c r="U144" s="54">
        <f t="shared" si="30"/>
        <v>-0.2920761108902728</v>
      </c>
      <c r="V144" s="24">
        <f t="shared" si="31"/>
        <v>1.9613403254194042</v>
      </c>
      <c r="W144" s="55">
        <f t="shared" si="32"/>
        <v>0.50266902697400417</v>
      </c>
      <c r="X144" s="24">
        <f t="shared" si="33"/>
        <v>1.7120591628509268E-4</v>
      </c>
      <c r="Y144" s="25"/>
      <c r="Z144" s="25"/>
      <c r="AA144" s="25"/>
      <c r="AB144" s="25"/>
      <c r="AC144" s="25"/>
    </row>
    <row r="145" spans="2:29" ht="14.4" x14ac:dyDescent="0.3">
      <c r="B145" s="61"/>
      <c r="C145" s="61"/>
      <c r="D145" s="61"/>
      <c r="E145" s="61"/>
      <c r="F145" s="61"/>
      <c r="G145" s="61"/>
      <c r="L145" s="25"/>
      <c r="M145" s="64">
        <v>1695600</v>
      </c>
      <c r="N145" s="63">
        <v>233900</v>
      </c>
      <c r="O145" s="62">
        <v>13.79</v>
      </c>
      <c r="P145" s="63">
        <v>1725</v>
      </c>
      <c r="Q145" s="62">
        <v>57.51</v>
      </c>
      <c r="R145" s="26">
        <f t="shared" si="28"/>
        <v>1.4302135211250677</v>
      </c>
      <c r="S145" s="27">
        <f t="shared" si="34"/>
        <v>0.48733062152806161</v>
      </c>
      <c r="T145" s="58">
        <f t="shared" si="29"/>
        <v>92.691766506270071</v>
      </c>
      <c r="U145" s="54">
        <f t="shared" si="30"/>
        <v>-0.29016262201312404</v>
      </c>
      <c r="V145" s="24">
        <f t="shared" si="31"/>
        <v>1.9670411589589489</v>
      </c>
      <c r="W145" s="55">
        <f t="shared" si="32"/>
        <v>0.50039784389710384</v>
      </c>
      <c r="X145" s="24">
        <f t="shared" si="33"/>
        <v>1.7075230044199765E-4</v>
      </c>
      <c r="Y145" s="25"/>
      <c r="Z145" s="25"/>
      <c r="AA145" s="25"/>
      <c r="AB145" s="25"/>
      <c r="AC145" s="25"/>
    </row>
    <row r="146" spans="2:29" ht="14.4" x14ac:dyDescent="0.3">
      <c r="B146" s="61"/>
      <c r="C146" s="61"/>
      <c r="D146" s="61"/>
      <c r="E146" s="61"/>
      <c r="F146" s="61"/>
      <c r="G146" s="61"/>
      <c r="L146" s="25"/>
      <c r="M146" s="64">
        <v>1687100</v>
      </c>
      <c r="N146" s="63">
        <v>234300</v>
      </c>
      <c r="O146" s="62">
        <v>13.89</v>
      </c>
      <c r="P146" s="63">
        <v>1726</v>
      </c>
      <c r="Q146" s="62">
        <v>57.55</v>
      </c>
      <c r="R146" s="26">
        <f t="shared" si="28"/>
        <v>1.4236762177683702</v>
      </c>
      <c r="S146" s="27">
        <f t="shared" si="34"/>
        <v>0.48510310230741349</v>
      </c>
      <c r="T146" s="58">
        <f t="shared" si="29"/>
        <v>93.902634179801808</v>
      </c>
      <c r="U146" s="54">
        <f t="shared" si="30"/>
        <v>-0.28827972483434949</v>
      </c>
      <c r="V146" s="24">
        <f t="shared" si="31"/>
        <v>1.9726777753726721</v>
      </c>
      <c r="W146" s="55">
        <f t="shared" si="32"/>
        <v>0.49814204745387836</v>
      </c>
      <c r="X146" s="24">
        <f t="shared" si="33"/>
        <v>1.7001409053251965E-4</v>
      </c>
      <c r="Y146" s="25"/>
      <c r="Z146" s="25"/>
      <c r="AA146" s="25"/>
      <c r="AB146" s="25"/>
      <c r="AC146" s="25"/>
    </row>
    <row r="147" spans="2:29" ht="14.4" x14ac:dyDescent="0.3">
      <c r="B147" s="61"/>
      <c r="C147" s="61"/>
      <c r="D147" s="61"/>
      <c r="E147" s="61"/>
      <c r="F147" s="61"/>
      <c r="G147" s="61"/>
      <c r="L147" s="25"/>
      <c r="M147" s="64">
        <v>1678700</v>
      </c>
      <c r="N147" s="63">
        <v>234800</v>
      </c>
      <c r="O147" s="62">
        <v>13.99</v>
      </c>
      <c r="P147" s="63">
        <v>1727</v>
      </c>
      <c r="Q147" s="62">
        <v>57.59</v>
      </c>
      <c r="R147" s="26">
        <f t="shared" si="28"/>
        <v>1.4172162759063245</v>
      </c>
      <c r="S147" s="27">
        <f t="shared" si="34"/>
        <v>0.48290194322440511</v>
      </c>
      <c r="T147" s="58">
        <f t="shared" si="29"/>
        <v>95.115388606530189</v>
      </c>
      <c r="U147" s="54">
        <f t="shared" si="30"/>
        <v>-0.28642709427825308</v>
      </c>
      <c r="V147" s="24">
        <f t="shared" si="31"/>
        <v>1.9782507866139505</v>
      </c>
      <c r="W147" s="55">
        <f t="shared" si="32"/>
        <v>0.49590169263841088</v>
      </c>
      <c r="X147" s="24">
        <f t="shared" si="33"/>
        <v>1.6899348482694361E-4</v>
      </c>
      <c r="Y147" s="25"/>
      <c r="Z147" s="25"/>
      <c r="AA147" s="25"/>
      <c r="AB147" s="25"/>
      <c r="AC147" s="25"/>
    </row>
    <row r="148" spans="2:29" ht="14.4" x14ac:dyDescent="0.3">
      <c r="B148" s="61"/>
      <c r="C148" s="61"/>
      <c r="D148" s="61"/>
      <c r="E148" s="61"/>
      <c r="F148" s="61"/>
      <c r="G148" s="61"/>
      <c r="L148" s="25"/>
      <c r="M148" s="64">
        <v>1670400</v>
      </c>
      <c r="N148" s="63">
        <v>235300</v>
      </c>
      <c r="O148" s="62">
        <v>14.08</v>
      </c>
      <c r="P148" s="63">
        <v>1728</v>
      </c>
      <c r="Q148" s="62">
        <v>57.62</v>
      </c>
      <c r="R148" s="26">
        <f t="shared" si="28"/>
        <v>1.4106777104992638</v>
      </c>
      <c r="S148" s="27">
        <f t="shared" si="34"/>
        <v>0.48067399397301069</v>
      </c>
      <c r="T148" s="58">
        <f t="shared" si="29"/>
        <v>96.34756112625675</v>
      </c>
      <c r="U148" s="54">
        <f t="shared" si="30"/>
        <v>-0.28455992891423676</v>
      </c>
      <c r="V148" s="24">
        <f t="shared" si="31"/>
        <v>1.9838407257084991</v>
      </c>
      <c r="W148" s="55">
        <f t="shared" si="32"/>
        <v>0.49364448593796573</v>
      </c>
      <c r="X148" s="24">
        <f t="shared" si="33"/>
        <v>1.6823366181296307E-4</v>
      </c>
      <c r="Y148" s="25"/>
      <c r="Z148" s="25"/>
      <c r="AA148" s="25"/>
      <c r="AB148" s="25"/>
      <c r="AC148" s="25"/>
    </row>
    <row r="149" spans="2:29" ht="14.4" x14ac:dyDescent="0.3">
      <c r="B149" s="61"/>
      <c r="C149" s="61"/>
      <c r="D149" s="61"/>
      <c r="E149" s="61"/>
      <c r="F149" s="61"/>
      <c r="G149" s="61"/>
      <c r="L149" s="25"/>
      <c r="M149" s="64">
        <v>1662000</v>
      </c>
      <c r="N149" s="63">
        <v>235700</v>
      </c>
      <c r="O149" s="62">
        <v>14.18</v>
      </c>
      <c r="P149" s="63">
        <v>1729</v>
      </c>
      <c r="Q149" s="62">
        <v>57.66</v>
      </c>
      <c r="R149" s="26">
        <f t="shared" si="28"/>
        <v>1.4042048182190217</v>
      </c>
      <c r="S149" s="27">
        <f t="shared" si="34"/>
        <v>0.47846842216752727</v>
      </c>
      <c r="T149" s="58">
        <f t="shared" si="29"/>
        <v>97.5829259389199</v>
      </c>
      <c r="U149" s="54">
        <f t="shared" si="30"/>
        <v>-0.28271939066371465</v>
      </c>
      <c r="V149" s="24">
        <f t="shared" si="31"/>
        <v>1.989373835912714</v>
      </c>
      <c r="W149" s="55">
        <f t="shared" si="32"/>
        <v>0.49140027327088032</v>
      </c>
      <c r="X149" s="24">
        <f t="shared" si="33"/>
        <v>1.6723277295929329E-4</v>
      </c>
      <c r="Y149" s="25"/>
      <c r="Z149" s="25"/>
      <c r="AA149" s="25"/>
      <c r="AB149" s="25"/>
      <c r="AC149" s="25"/>
    </row>
    <row r="150" spans="2:29" ht="14.4" x14ac:dyDescent="0.3">
      <c r="B150" s="61"/>
      <c r="C150" s="61"/>
      <c r="D150" s="61"/>
      <c r="E150" s="61"/>
      <c r="F150" s="61"/>
      <c r="G150" s="61"/>
      <c r="L150" s="25"/>
      <c r="M150" s="64">
        <v>1653800</v>
      </c>
      <c r="N150" s="63">
        <v>236100</v>
      </c>
      <c r="O150" s="62">
        <v>14.28</v>
      </c>
      <c r="P150" s="63">
        <v>1730</v>
      </c>
      <c r="Q150" s="62">
        <v>57.7</v>
      </c>
      <c r="R150" s="26">
        <f t="shared" si="28"/>
        <v>1.3978940197823058</v>
      </c>
      <c r="S150" s="27">
        <f t="shared" si="34"/>
        <v>0.4763180821804715</v>
      </c>
      <c r="T150" s="58">
        <f t="shared" si="29"/>
        <v>98.809420711450201</v>
      </c>
      <c r="U150" s="54">
        <f t="shared" si="30"/>
        <v>-0.28093242156686571</v>
      </c>
      <c r="V150" s="24">
        <f t="shared" si="31"/>
        <v>1.9947983531701421</v>
      </c>
      <c r="W150" s="55">
        <f t="shared" si="32"/>
        <v>0.48919045020342522</v>
      </c>
      <c r="X150" s="24">
        <f t="shared" si="33"/>
        <v>1.6569785851836141E-4</v>
      </c>
      <c r="Y150" s="25"/>
      <c r="Z150" s="25"/>
      <c r="AA150" s="25"/>
      <c r="AB150" s="25"/>
      <c r="AC150" s="25"/>
    </row>
    <row r="151" spans="2:29" ht="14.4" x14ac:dyDescent="0.3">
      <c r="B151" s="61"/>
      <c r="C151" s="61"/>
      <c r="D151" s="61"/>
      <c r="E151" s="61"/>
      <c r="F151" s="61"/>
      <c r="G151" s="61"/>
      <c r="L151" s="25"/>
      <c r="M151" s="64">
        <v>1645600</v>
      </c>
      <c r="N151" s="63">
        <v>236600</v>
      </c>
      <c r="O151" s="62">
        <v>14.38</v>
      </c>
      <c r="P151" s="63">
        <v>1731</v>
      </c>
      <c r="Q151" s="62">
        <v>57.74</v>
      </c>
      <c r="R151" s="26">
        <f t="shared" si="28"/>
        <v>1.3915764220371654</v>
      </c>
      <c r="S151" s="27">
        <f t="shared" si="34"/>
        <v>0.47416542539864937</v>
      </c>
      <c r="T151" s="58">
        <f t="shared" si="29"/>
        <v>100.04772407878617</v>
      </c>
      <c r="U151" s="54">
        <f t="shared" si="30"/>
        <v>-0.27915086162083275</v>
      </c>
      <c r="V151" s="24">
        <f t="shared" si="31"/>
        <v>2.0002072135992486</v>
      </c>
      <c r="W151" s="55">
        <f t="shared" si="32"/>
        <v>0.48697744544001365</v>
      </c>
      <c r="X151" s="24">
        <f t="shared" si="33"/>
        <v>1.6414785754031999E-4</v>
      </c>
      <c r="Y151" s="25"/>
      <c r="Z151" s="25"/>
      <c r="AA151" s="25"/>
      <c r="AB151" s="25"/>
      <c r="AC151" s="25"/>
    </row>
    <row r="152" spans="2:29" ht="14.4" x14ac:dyDescent="0.3">
      <c r="B152" s="61"/>
      <c r="C152" s="61"/>
      <c r="D152" s="61"/>
      <c r="E152" s="61"/>
      <c r="F152" s="61"/>
      <c r="G152" s="61"/>
      <c r="L152" s="25"/>
      <c r="M152" s="64">
        <v>1637400</v>
      </c>
      <c r="N152" s="63">
        <v>237000</v>
      </c>
      <c r="O152" s="62">
        <v>14.47</v>
      </c>
      <c r="P152" s="63">
        <v>1732</v>
      </c>
      <c r="Q152" s="62">
        <v>57.77</v>
      </c>
      <c r="R152" s="26">
        <f t="shared" si="28"/>
        <v>1.3850996438240453</v>
      </c>
      <c r="S152" s="27">
        <f t="shared" si="34"/>
        <v>0.47195852950130374</v>
      </c>
      <c r="T152" s="58">
        <f t="shared" si="29"/>
        <v>101.31586968446699</v>
      </c>
      <c r="U152" s="54">
        <f t="shared" si="30"/>
        <v>-0.27733196818306216</v>
      </c>
      <c r="V152" s="24">
        <f t="shared" si="31"/>
        <v>2.0056774767185188</v>
      </c>
      <c r="W152" s="55">
        <f t="shared" si="32"/>
        <v>0.48472956656803046</v>
      </c>
      <c r="X152" s="24">
        <f t="shared" si="33"/>
        <v>1.6309938775970782E-4</v>
      </c>
      <c r="Y152" s="25"/>
      <c r="Z152" s="25"/>
      <c r="AA152" s="25"/>
      <c r="AB152" s="25"/>
      <c r="AC152" s="25"/>
    </row>
    <row r="153" spans="2:29" ht="14.4" x14ac:dyDescent="0.3">
      <c r="B153" s="61"/>
      <c r="C153" s="61"/>
      <c r="D153" s="61"/>
      <c r="E153" s="61"/>
      <c r="F153" s="61"/>
      <c r="G153" s="61"/>
      <c r="L153" s="25"/>
      <c r="M153" s="64">
        <v>1629400</v>
      </c>
      <c r="N153" s="63">
        <v>237400</v>
      </c>
      <c r="O153" s="62">
        <v>14.57</v>
      </c>
      <c r="P153" s="63">
        <v>1733</v>
      </c>
      <c r="Q153" s="62">
        <v>57.81</v>
      </c>
      <c r="R153" s="26">
        <f t="shared" si="28"/>
        <v>1.3789386653467093</v>
      </c>
      <c r="S153" s="27">
        <f t="shared" si="34"/>
        <v>0.46985923913225497</v>
      </c>
      <c r="T153" s="58">
        <f t="shared" si="29"/>
        <v>102.55508031891686</v>
      </c>
      <c r="U153" s="54">
        <f t="shared" si="30"/>
        <v>-0.27560880294318746</v>
      </c>
      <c r="V153" s="24">
        <f t="shared" si="31"/>
        <v>2.0109571790858807</v>
      </c>
      <c r="W153" s="55">
        <f t="shared" si="32"/>
        <v>0.48255065403069708</v>
      </c>
      <c r="X153" s="24">
        <f t="shared" si="33"/>
        <v>1.6107201212439836E-4</v>
      </c>
      <c r="Y153" s="25"/>
      <c r="Z153" s="25"/>
      <c r="AA153" s="25"/>
      <c r="AB153" s="25"/>
      <c r="AC153" s="25"/>
    </row>
    <row r="154" spans="2:29" ht="14.4" x14ac:dyDescent="0.3">
      <c r="B154" s="61"/>
      <c r="C154" s="61"/>
      <c r="D154" s="61"/>
      <c r="E154" s="61"/>
      <c r="F154" s="61"/>
      <c r="G154" s="61"/>
      <c r="L154" s="25"/>
      <c r="M154" s="64">
        <v>1621400</v>
      </c>
      <c r="N154" s="63">
        <v>237800</v>
      </c>
      <c r="O154" s="62">
        <v>14.67</v>
      </c>
      <c r="P154" s="63">
        <v>1734</v>
      </c>
      <c r="Q154" s="62">
        <v>57.84</v>
      </c>
      <c r="R154" s="26">
        <f t="shared" si="28"/>
        <v>1.3726204548527319</v>
      </c>
      <c r="S154" s="27">
        <f t="shared" si="34"/>
        <v>0.46770637356253708</v>
      </c>
      <c r="T154" s="58">
        <f t="shared" si="29"/>
        <v>103.82538334883006</v>
      </c>
      <c r="U154" s="54">
        <f t="shared" si="30"/>
        <v>-0.27384873393923381</v>
      </c>
      <c r="V154" s="24">
        <f t="shared" si="31"/>
        <v>2.0163035433068295</v>
      </c>
      <c r="W154" s="55">
        <f t="shared" si="32"/>
        <v>0.48033484108360247</v>
      </c>
      <c r="X154" s="24">
        <f t="shared" si="33"/>
        <v>1.5947819193060342E-4</v>
      </c>
      <c r="Y154" s="25"/>
      <c r="Z154" s="25"/>
      <c r="AA154" s="25"/>
      <c r="AB154" s="25"/>
      <c r="AC154" s="25"/>
    </row>
    <row r="155" spans="2:29" ht="14.4" x14ac:dyDescent="0.3">
      <c r="B155" s="61"/>
      <c r="C155" s="61"/>
      <c r="D155" s="61"/>
      <c r="E155" s="61"/>
      <c r="F155" s="61"/>
      <c r="G155" s="61"/>
      <c r="L155" s="25"/>
      <c r="M155" s="64">
        <v>1613500</v>
      </c>
      <c r="N155" s="63">
        <v>238200</v>
      </c>
      <c r="O155" s="62">
        <v>14.76</v>
      </c>
      <c r="P155" s="63">
        <v>1735</v>
      </c>
      <c r="Q155" s="62">
        <v>57.88</v>
      </c>
      <c r="R155" s="26">
        <f t="shared" si="28"/>
        <v>1.3665318437719305</v>
      </c>
      <c r="S155" s="27">
        <f t="shared" si="34"/>
        <v>0.46563174164330068</v>
      </c>
      <c r="T155" s="58">
        <f t="shared" si="29"/>
        <v>105.0757781631951</v>
      </c>
      <c r="U155" s="54">
        <f t="shared" si="30"/>
        <v>-0.27215934699573519</v>
      </c>
      <c r="V155" s="24">
        <f t="shared" si="31"/>
        <v>2.0215026149585142</v>
      </c>
      <c r="W155" s="55">
        <f t="shared" si="32"/>
        <v>0.47817097423353827</v>
      </c>
      <c r="X155" s="24">
        <f t="shared" si="33"/>
        <v>1.5723235395207657E-4</v>
      </c>
      <c r="Y155" s="25"/>
      <c r="Z155" s="25"/>
      <c r="AA155" s="25"/>
      <c r="AB155" s="25"/>
      <c r="AC155" s="25"/>
    </row>
    <row r="156" spans="2:29" ht="14.4" x14ac:dyDescent="0.3">
      <c r="B156" s="61"/>
      <c r="C156" s="61"/>
      <c r="D156" s="61"/>
      <c r="E156" s="61"/>
      <c r="F156" s="61"/>
      <c r="G156" s="61"/>
      <c r="L156" s="25"/>
      <c r="M156" s="64">
        <v>1605600</v>
      </c>
      <c r="N156" s="63">
        <v>238600</v>
      </c>
      <c r="O156" s="62">
        <v>14.86</v>
      </c>
      <c r="P156" s="63">
        <v>1736</v>
      </c>
      <c r="Q156" s="62">
        <v>57.91</v>
      </c>
      <c r="R156" s="26">
        <f t="shared" si="28"/>
        <v>1.3602878501126223</v>
      </c>
      <c r="S156" s="27">
        <f t="shared" si="34"/>
        <v>0.46350416470051364</v>
      </c>
      <c r="T156" s="58">
        <f t="shared" si="29"/>
        <v>106.35740228251809</v>
      </c>
      <c r="U156" s="54">
        <f t="shared" si="30"/>
        <v>-0.27043364501857459</v>
      </c>
      <c r="V156" s="24">
        <f t="shared" si="31"/>
        <v>2.0267677213997954</v>
      </c>
      <c r="W156" s="55">
        <f t="shared" si="32"/>
        <v>0.47597044072193273</v>
      </c>
      <c r="X156" s="24">
        <f t="shared" si="33"/>
        <v>1.5540803784220851E-4</v>
      </c>
      <c r="Y156" s="25"/>
      <c r="Z156" s="25"/>
      <c r="AA156" s="25"/>
      <c r="AB156" s="25"/>
      <c r="AC156" s="25"/>
    </row>
    <row r="157" spans="2:29" ht="14.4" x14ac:dyDescent="0.3">
      <c r="B157" s="61"/>
      <c r="C157" s="61"/>
      <c r="D157" s="61"/>
      <c r="E157" s="61"/>
      <c r="F157" s="61"/>
      <c r="G157" s="61"/>
      <c r="L157" s="25"/>
      <c r="M157" s="64">
        <v>1597800</v>
      </c>
      <c r="N157" s="63">
        <v>239000</v>
      </c>
      <c r="O157" s="62">
        <v>14.96</v>
      </c>
      <c r="P157" s="63">
        <v>1737</v>
      </c>
      <c r="Q157" s="62">
        <v>57.94</v>
      </c>
      <c r="R157" s="26">
        <f t="shared" si="28"/>
        <v>1.3541238378298113</v>
      </c>
      <c r="S157" s="27">
        <f t="shared" si="34"/>
        <v>0.46140384059329509</v>
      </c>
      <c r="T157" s="58">
        <f t="shared" si="29"/>
        <v>107.639452701351</v>
      </c>
      <c r="U157" s="54">
        <f t="shared" si="30"/>
        <v>-0.26873674775782092</v>
      </c>
      <c r="V157" s="24">
        <f t="shared" si="31"/>
        <v>2.0319714809034273</v>
      </c>
      <c r="W157" s="55">
        <f t="shared" si="32"/>
        <v>0.4737864290908147</v>
      </c>
      <c r="X157" s="24">
        <f t="shared" si="33"/>
        <v>1.5332849789890493E-4</v>
      </c>
      <c r="Y157" s="25"/>
      <c r="Z157" s="25"/>
      <c r="AA157" s="25"/>
      <c r="AB157" s="25"/>
      <c r="AC157" s="25"/>
    </row>
    <row r="158" spans="2:29" ht="14.4" x14ac:dyDescent="0.3">
      <c r="B158" s="61"/>
      <c r="C158" s="61"/>
      <c r="D158" s="61"/>
      <c r="E158" s="61"/>
      <c r="F158" s="61"/>
      <c r="G158" s="61"/>
      <c r="L158" s="25"/>
      <c r="M158" s="64">
        <v>1590100</v>
      </c>
      <c r="N158" s="63">
        <v>239400</v>
      </c>
      <c r="O158" s="62">
        <v>15.05</v>
      </c>
      <c r="P158" s="63">
        <v>1738</v>
      </c>
      <c r="Q158" s="62">
        <v>57.98</v>
      </c>
      <c r="R158" s="26">
        <f t="shared" si="28"/>
        <v>1.3481870640698639</v>
      </c>
      <c r="S158" s="27">
        <f t="shared" si="34"/>
        <v>0.45938094568734372</v>
      </c>
      <c r="T158" s="58">
        <f t="shared" si="29"/>
        <v>108.90078161141176</v>
      </c>
      <c r="U158" s="54">
        <f t="shared" si="30"/>
        <v>-0.26710865150260876</v>
      </c>
      <c r="V158" s="24">
        <f t="shared" si="31"/>
        <v>2.0370309968200995</v>
      </c>
      <c r="W158" s="55">
        <f t="shared" si="32"/>
        <v>0.47165422926117484</v>
      </c>
      <c r="X158" s="24">
        <f t="shared" si="33"/>
        <v>1.5063348968367274E-4</v>
      </c>
      <c r="Y158" s="25"/>
      <c r="Z158" s="25"/>
      <c r="AA158" s="25"/>
      <c r="AB158" s="25"/>
      <c r="AC158" s="25"/>
    </row>
    <row r="159" spans="2:29" ht="14.4" x14ac:dyDescent="0.3">
      <c r="B159" s="61"/>
      <c r="C159" s="61"/>
      <c r="D159" s="61"/>
      <c r="E159" s="61"/>
      <c r="F159" s="61"/>
      <c r="G159" s="61"/>
      <c r="L159" s="25"/>
      <c r="M159" s="64">
        <v>1582400</v>
      </c>
      <c r="N159" s="63">
        <v>239800</v>
      </c>
      <c r="O159" s="62">
        <v>15.15</v>
      </c>
      <c r="P159" s="63">
        <v>1739</v>
      </c>
      <c r="Q159" s="62">
        <v>58.01</v>
      </c>
      <c r="R159" s="26">
        <f t="shared" si="28"/>
        <v>1.3420976404978642</v>
      </c>
      <c r="S159" s="27">
        <f t="shared" si="34"/>
        <v>0.45730603692004596</v>
      </c>
      <c r="T159" s="58">
        <f t="shared" si="29"/>
        <v>110.19355376781223</v>
      </c>
      <c r="U159" s="54">
        <f t="shared" si="30"/>
        <v>-0.26544500947938876</v>
      </c>
      <c r="V159" s="24">
        <f t="shared" si="31"/>
        <v>2.042156189389154</v>
      </c>
      <c r="W159" s="55">
        <f t="shared" si="32"/>
        <v>0.46948554302643897</v>
      </c>
      <c r="X159" s="24">
        <f t="shared" si="33"/>
        <v>1.4834036899566468E-4</v>
      </c>
      <c r="Y159" s="25"/>
      <c r="Z159" s="25"/>
      <c r="AA159" s="25"/>
      <c r="AB159" s="25"/>
      <c r="AC159" s="25"/>
    </row>
    <row r="160" spans="2:29" ht="14.4" x14ac:dyDescent="0.3">
      <c r="B160" s="61"/>
      <c r="C160" s="61"/>
      <c r="D160" s="61"/>
      <c r="E160" s="61"/>
      <c r="F160" s="61"/>
      <c r="G160" s="61"/>
      <c r="L160" s="25"/>
      <c r="M160" s="64">
        <v>1574700</v>
      </c>
      <c r="N160" s="63">
        <v>240100</v>
      </c>
      <c r="O160" s="62">
        <v>15.25</v>
      </c>
      <c r="P160" s="63">
        <v>1740</v>
      </c>
      <c r="Q160" s="62">
        <v>58.04</v>
      </c>
      <c r="R160" s="26">
        <f t="shared" si="28"/>
        <v>1.3360035772137306</v>
      </c>
      <c r="S160" s="27">
        <f t="shared" si="34"/>
        <v>0.4552295472183181</v>
      </c>
      <c r="T160" s="58">
        <f t="shared" si="29"/>
        <v>111.49784619589451</v>
      </c>
      <c r="U160" s="54">
        <f t="shared" si="30"/>
        <v>-0.26378645568752646</v>
      </c>
      <c r="V160" s="24">
        <f t="shared" si="31"/>
        <v>2.0472664781978791</v>
      </c>
      <c r="W160" s="55">
        <f t="shared" si="32"/>
        <v>0.46731430028444787</v>
      </c>
      <c r="X160" s="24">
        <f t="shared" si="33"/>
        <v>1.4604125666933292E-4</v>
      </c>
      <c r="Y160" s="25"/>
      <c r="Z160" s="25"/>
      <c r="AA160" s="25"/>
      <c r="AB160" s="25"/>
      <c r="AC160" s="25"/>
    </row>
    <row r="161" spans="2:29" ht="14.4" x14ac:dyDescent="0.3">
      <c r="B161" s="61"/>
      <c r="C161" s="61"/>
      <c r="D161" s="61"/>
      <c r="E161" s="61"/>
      <c r="F161" s="61"/>
      <c r="G161" s="61"/>
      <c r="L161" s="25"/>
      <c r="M161" s="64">
        <v>1567100</v>
      </c>
      <c r="N161" s="63">
        <v>240500</v>
      </c>
      <c r="O161" s="62">
        <v>15.35</v>
      </c>
      <c r="P161" s="63">
        <v>1741</v>
      </c>
      <c r="Q161" s="62">
        <v>58.07</v>
      </c>
      <c r="R161" s="26">
        <f t="shared" si="28"/>
        <v>1.3299897489577777</v>
      </c>
      <c r="S161" s="27">
        <f t="shared" si="34"/>
        <v>0.45318039678137412</v>
      </c>
      <c r="T161" s="58">
        <f t="shared" si="29"/>
        <v>112.80198767027305</v>
      </c>
      <c r="U161" s="54">
        <f t="shared" si="30"/>
        <v>-0.26215592457774994</v>
      </c>
      <c r="V161" s="24">
        <f t="shared" si="31"/>
        <v>2.0523167523656385</v>
      </c>
      <c r="W161" s="55">
        <f t="shared" si="32"/>
        <v>0.46515982616149609</v>
      </c>
      <c r="X161" s="24">
        <f t="shared" si="33"/>
        <v>1.4350672827332959E-4</v>
      </c>
      <c r="Y161" s="25"/>
      <c r="Z161" s="25"/>
      <c r="AA161" s="25"/>
      <c r="AB161" s="25"/>
      <c r="AC161" s="25"/>
    </row>
    <row r="162" spans="2:29" ht="14.4" x14ac:dyDescent="0.3">
      <c r="B162" s="61"/>
      <c r="C162" s="61"/>
      <c r="D162" s="61"/>
      <c r="E162" s="61"/>
      <c r="F162" s="61"/>
      <c r="G162" s="61"/>
      <c r="L162" s="25"/>
      <c r="M162" s="64">
        <v>1559600</v>
      </c>
      <c r="N162" s="63">
        <v>240900</v>
      </c>
      <c r="O162" s="62">
        <v>15.44</v>
      </c>
      <c r="P162" s="63">
        <v>1742</v>
      </c>
      <c r="Q162" s="62">
        <v>58.1</v>
      </c>
      <c r="R162" s="26">
        <f t="shared" si="28"/>
        <v>1.324056244026409</v>
      </c>
      <c r="S162" s="27">
        <f t="shared" si="34"/>
        <v>0.45115861569531007</v>
      </c>
      <c r="T162" s="58">
        <f t="shared" si="29"/>
        <v>114.10467176888865</v>
      </c>
      <c r="U162" s="54">
        <f t="shared" si="30"/>
        <v>-0.26055314894573106</v>
      </c>
      <c r="V162" s="24">
        <f t="shared" si="31"/>
        <v>2.0573034260300775</v>
      </c>
      <c r="W162" s="55">
        <f t="shared" si="32"/>
        <v>0.46302393453736579</v>
      </c>
      <c r="X162" s="24">
        <f t="shared" si="33"/>
        <v>1.4078579122364242E-4</v>
      </c>
      <c r="Y162" s="25"/>
      <c r="Z162" s="25"/>
      <c r="AA162" s="25"/>
      <c r="AB162" s="25"/>
      <c r="AC162" s="25"/>
    </row>
    <row r="163" spans="2:29" ht="14.4" x14ac:dyDescent="0.3">
      <c r="B163" s="61"/>
      <c r="C163" s="61"/>
      <c r="D163" s="61"/>
      <c r="E163" s="61"/>
      <c r="F163" s="61"/>
      <c r="G163" s="61"/>
      <c r="L163" s="25"/>
      <c r="M163" s="64">
        <v>1552100</v>
      </c>
      <c r="N163" s="63">
        <v>241200</v>
      </c>
      <c r="O163" s="62">
        <v>15.54</v>
      </c>
      <c r="P163" s="63">
        <v>1743</v>
      </c>
      <c r="Q163" s="62">
        <v>58.14</v>
      </c>
      <c r="R163" s="26">
        <f t="shared" si="28"/>
        <v>1.3182612352486935</v>
      </c>
      <c r="S163" s="27">
        <f t="shared" si="34"/>
        <v>0.44918402575633154</v>
      </c>
      <c r="T163" s="58">
        <f t="shared" si="29"/>
        <v>115.39849671471407</v>
      </c>
      <c r="U163" s="54">
        <f t="shared" si="30"/>
        <v>-0.25899347323486877</v>
      </c>
      <c r="V163" s="24">
        <f t="shared" si="31"/>
        <v>2.0622001513434838</v>
      </c>
      <c r="W163" s="55">
        <f t="shared" si="32"/>
        <v>0.46091826946697023</v>
      </c>
      <c r="X163" s="24">
        <f t="shared" si="33"/>
        <v>1.376924754606637E-4</v>
      </c>
      <c r="Y163" s="25"/>
      <c r="Z163" s="25"/>
      <c r="AA163" s="25"/>
      <c r="AB163" s="25"/>
      <c r="AC163" s="25"/>
    </row>
    <row r="164" spans="2:29" ht="14.4" x14ac:dyDescent="0.3">
      <c r="B164" s="61"/>
      <c r="C164" s="61"/>
      <c r="D164" s="61"/>
      <c r="E164" s="61"/>
      <c r="F164" s="61"/>
      <c r="G164" s="61"/>
      <c r="L164" s="25"/>
      <c r="M164" s="64">
        <v>1544600</v>
      </c>
      <c r="N164" s="63">
        <v>241500</v>
      </c>
      <c r="O164" s="62">
        <v>15.64</v>
      </c>
      <c r="P164" s="63">
        <v>1744</v>
      </c>
      <c r="Q164" s="62">
        <v>58.17</v>
      </c>
      <c r="R164" s="26">
        <f t="shared" si="28"/>
        <v>1.3123178978068115</v>
      </c>
      <c r="S164" s="27">
        <f t="shared" si="34"/>
        <v>0.44715889434292905</v>
      </c>
      <c r="T164" s="58">
        <f t="shared" si="29"/>
        <v>116.72412708265766</v>
      </c>
      <c r="U164" s="54">
        <f t="shared" si="30"/>
        <v>-0.25739967312961259</v>
      </c>
      <c r="V164" s="24">
        <f t="shared" si="31"/>
        <v>2.0671606347587441</v>
      </c>
      <c r="W164" s="55">
        <f t="shared" si="32"/>
        <v>0.45877676832403746</v>
      </c>
      <c r="X164" s="24">
        <f t="shared" si="33"/>
        <v>1.3497499584091594E-4</v>
      </c>
      <c r="Y164" s="25"/>
      <c r="Z164" s="25"/>
      <c r="AA164" s="25"/>
      <c r="AB164" s="25"/>
      <c r="AC164" s="25"/>
    </row>
    <row r="165" spans="2:29" ht="14.4" x14ac:dyDescent="0.3">
      <c r="B165" s="61"/>
      <c r="C165" s="61"/>
      <c r="D165" s="61"/>
      <c r="E165" s="61"/>
      <c r="F165" s="61"/>
      <c r="G165" s="61"/>
      <c r="L165" s="25"/>
      <c r="M165" s="64">
        <v>1537200</v>
      </c>
      <c r="N165" s="63">
        <v>241900</v>
      </c>
      <c r="O165" s="62">
        <v>15.74</v>
      </c>
      <c r="P165" s="63">
        <v>1745</v>
      </c>
      <c r="Q165" s="62">
        <v>58.2</v>
      </c>
      <c r="R165" s="26">
        <f t="shared" si="28"/>
        <v>1.3064550476594075</v>
      </c>
      <c r="S165" s="27">
        <f t="shared" si="34"/>
        <v>0.44516118815146977</v>
      </c>
      <c r="T165" s="58">
        <f t="shared" si="29"/>
        <v>118.04900741884779</v>
      </c>
      <c r="U165" s="54">
        <f t="shared" si="30"/>
        <v>-0.25583316695331021</v>
      </c>
      <c r="V165" s="24">
        <f t="shared" si="31"/>
        <v>2.0720623397897606</v>
      </c>
      <c r="W165" s="55">
        <f t="shared" si="32"/>
        <v>0.45665228615573472</v>
      </c>
      <c r="X165" s="24">
        <f t="shared" si="33"/>
        <v>1.3204533334362203E-4</v>
      </c>
      <c r="Y165" s="25"/>
      <c r="Z165" s="25"/>
      <c r="AA165" s="25"/>
      <c r="AB165" s="25"/>
      <c r="AC165" s="25"/>
    </row>
    <row r="166" spans="2:29" ht="14.4" x14ac:dyDescent="0.3">
      <c r="B166" s="61"/>
      <c r="C166" s="61"/>
      <c r="D166" s="61"/>
      <c r="E166" s="61"/>
      <c r="F166" s="61"/>
      <c r="G166" s="61"/>
      <c r="L166" s="25"/>
      <c r="M166" s="64">
        <v>1529800</v>
      </c>
      <c r="N166" s="63">
        <v>242200</v>
      </c>
      <c r="O166" s="62">
        <v>15.83</v>
      </c>
      <c r="P166" s="63">
        <v>1746</v>
      </c>
      <c r="Q166" s="62">
        <v>58.23</v>
      </c>
      <c r="R166" s="26">
        <f t="shared" si="28"/>
        <v>1.3005877558216707</v>
      </c>
      <c r="S166" s="27">
        <f t="shared" si="34"/>
        <v>0.44316196849948281</v>
      </c>
      <c r="T166" s="58">
        <f t="shared" si="29"/>
        <v>119.38419639791901</v>
      </c>
      <c r="U166" s="54">
        <f t="shared" si="30"/>
        <v>-0.2542711104902437</v>
      </c>
      <c r="V166" s="24">
        <f t="shared" si="31"/>
        <v>2.0769468404329334</v>
      </c>
      <c r="W166" s="55">
        <f t="shared" si="32"/>
        <v>0.45452696524983871</v>
      </c>
      <c r="X166" s="24">
        <f t="shared" si="33"/>
        <v>1.2916315113560027E-4</v>
      </c>
      <c r="Y166" s="25"/>
      <c r="Z166" s="25"/>
      <c r="AA166" s="25"/>
      <c r="AB166" s="25"/>
      <c r="AC166" s="25"/>
    </row>
    <row r="167" spans="2:29" ht="14.4" x14ac:dyDescent="0.3">
      <c r="B167" s="61"/>
      <c r="C167" s="61"/>
      <c r="D167" s="61"/>
      <c r="E167" s="61"/>
      <c r="F167" s="61"/>
      <c r="G167" s="61"/>
      <c r="L167" s="25"/>
      <c r="M167" s="64">
        <v>1522500</v>
      </c>
      <c r="N167" s="63">
        <v>242500</v>
      </c>
      <c r="O167" s="62">
        <v>15.93</v>
      </c>
      <c r="P167" s="63">
        <v>1747</v>
      </c>
      <c r="Q167" s="62">
        <v>58.25</v>
      </c>
      <c r="R167" s="26">
        <f t="shared" si="28"/>
        <v>1.2946612625557445</v>
      </c>
      <c r="S167" s="27">
        <f t="shared" si="34"/>
        <v>0.44114257656666583</v>
      </c>
      <c r="T167" s="58">
        <f t="shared" si="29"/>
        <v>120.73878651780338</v>
      </c>
      <c r="U167" s="54">
        <f t="shared" si="30"/>
        <v>-0.25269897585967788</v>
      </c>
      <c r="V167" s="24">
        <f t="shared" si="31"/>
        <v>2.0818468066734073</v>
      </c>
      <c r="W167" s="55">
        <f t="shared" si="32"/>
        <v>0.45238656221052753</v>
      </c>
      <c r="X167" s="24">
        <f t="shared" si="33"/>
        <v>1.2642721315936795E-4</v>
      </c>
      <c r="Y167" s="25"/>
      <c r="Z167" s="25"/>
      <c r="AA167" s="25"/>
      <c r="AB167" s="25"/>
      <c r="AC167" s="25"/>
    </row>
    <row r="168" spans="2:29" ht="14.4" x14ac:dyDescent="0.3">
      <c r="B168" s="61"/>
      <c r="C168" s="61"/>
      <c r="D168" s="61"/>
      <c r="E168" s="61"/>
      <c r="F168" s="61"/>
      <c r="G168" s="61"/>
      <c r="L168" s="25"/>
      <c r="M168" s="64">
        <v>1515300</v>
      </c>
      <c r="N168" s="63">
        <v>242800</v>
      </c>
      <c r="O168" s="62">
        <v>16.03</v>
      </c>
      <c r="P168" s="63">
        <v>1748</v>
      </c>
      <c r="Q168" s="62">
        <v>58.28</v>
      </c>
      <c r="R168" s="26">
        <f t="shared" si="28"/>
        <v>1.2889560528677719</v>
      </c>
      <c r="S168" s="27">
        <f t="shared" si="34"/>
        <v>0.4391985847485767</v>
      </c>
      <c r="T168" s="58">
        <f t="shared" si="29"/>
        <v>122.07150711860911</v>
      </c>
      <c r="U168" s="54">
        <f t="shared" si="30"/>
        <v>-0.25119089904441466</v>
      </c>
      <c r="V168" s="24">
        <f t="shared" si="31"/>
        <v>2.0866143064903313</v>
      </c>
      <c r="W168" s="55">
        <f t="shared" si="32"/>
        <v>0.45029596213486089</v>
      </c>
      <c r="X168" s="24">
        <f t="shared" si="33"/>
        <v>1.2315178485361174E-4</v>
      </c>
      <c r="Y168" s="25"/>
      <c r="Z168" s="25"/>
      <c r="AA168" s="25"/>
      <c r="AB168" s="25"/>
      <c r="AC168" s="25"/>
    </row>
    <row r="169" spans="2:29" ht="14.4" x14ac:dyDescent="0.3">
      <c r="B169" s="61"/>
      <c r="C169" s="61"/>
      <c r="D169" s="61"/>
      <c r="E169" s="61"/>
      <c r="F169" s="61"/>
      <c r="G169" s="61"/>
      <c r="L169" s="25"/>
      <c r="M169" s="64">
        <v>1508200</v>
      </c>
      <c r="N169" s="63">
        <v>243200</v>
      </c>
      <c r="O169" s="62">
        <v>16.12</v>
      </c>
      <c r="P169" s="63">
        <v>1749</v>
      </c>
      <c r="Q169" s="62">
        <v>58.31</v>
      </c>
      <c r="R169" s="26">
        <f t="shared" si="28"/>
        <v>1.2833316158843124</v>
      </c>
      <c r="S169" s="27">
        <f t="shared" si="34"/>
        <v>0.43728211540297957</v>
      </c>
      <c r="T169" s="58">
        <f t="shared" si="29"/>
        <v>123.40162986699235</v>
      </c>
      <c r="U169" s="54">
        <f t="shared" si="30"/>
        <v>-0.24970928165004963</v>
      </c>
      <c r="V169" s="24">
        <f t="shared" si="31"/>
        <v>2.0913208958201279</v>
      </c>
      <c r="W169" s="55">
        <f t="shared" si="32"/>
        <v>0.44822424320096022</v>
      </c>
      <c r="X169" s="24">
        <f t="shared" si="33"/>
        <v>1.1973016074734086E-4</v>
      </c>
      <c r="Y169" s="25"/>
      <c r="Z169" s="25"/>
      <c r="AA169" s="25"/>
      <c r="AB169" s="25"/>
      <c r="AC169" s="25"/>
    </row>
    <row r="170" spans="2:29" ht="14.4" x14ac:dyDescent="0.3">
      <c r="B170" s="61"/>
      <c r="C170" s="61"/>
      <c r="D170" s="61"/>
      <c r="E170" s="61"/>
      <c r="F170" s="61"/>
      <c r="G170" s="61"/>
      <c r="L170" s="25"/>
      <c r="M170" s="64">
        <v>1501000</v>
      </c>
      <c r="N170" s="63">
        <v>243500</v>
      </c>
      <c r="O170" s="62">
        <v>16.22</v>
      </c>
      <c r="P170" s="63">
        <v>1750</v>
      </c>
      <c r="Q170" s="62">
        <v>58.34</v>
      </c>
      <c r="R170" s="26">
        <f t="shared" si="28"/>
        <v>1.2776178034618286</v>
      </c>
      <c r="S170" s="27">
        <f t="shared" si="34"/>
        <v>0.43533519229114004</v>
      </c>
      <c r="T170" s="58">
        <f t="shared" si="29"/>
        <v>124.75581913551105</v>
      </c>
      <c r="U170" s="54">
        <f t="shared" si="30"/>
        <v>-0.24820927848255367</v>
      </c>
      <c r="V170" s="24">
        <f t="shared" si="31"/>
        <v>2.0960608120870181</v>
      </c>
      <c r="W170" s="55">
        <f t="shared" si="32"/>
        <v>0.44612996354183032</v>
      </c>
      <c r="X170" s="24">
        <f t="shared" si="33"/>
        <v>1.1652708635472944E-4</v>
      </c>
      <c r="Y170" s="25"/>
      <c r="Z170" s="25"/>
      <c r="AA170" s="25"/>
      <c r="AB170" s="25"/>
      <c r="AC170" s="25"/>
    </row>
    <row r="171" spans="2:29" ht="14.4" x14ac:dyDescent="0.3">
      <c r="B171" s="61"/>
      <c r="C171" s="61"/>
      <c r="D171" s="61"/>
      <c r="E171" s="61"/>
      <c r="F171" s="61"/>
      <c r="G171" s="61"/>
      <c r="L171" s="25"/>
      <c r="M171" s="64">
        <v>1493800</v>
      </c>
      <c r="N171" s="63">
        <v>243800</v>
      </c>
      <c r="O171" s="62">
        <v>16.32</v>
      </c>
      <c r="P171" s="63">
        <v>1751</v>
      </c>
      <c r="Q171" s="62">
        <v>58.37</v>
      </c>
      <c r="R171" s="26">
        <f t="shared" si="28"/>
        <v>1.271899683289905</v>
      </c>
      <c r="S171" s="27">
        <f t="shared" si="34"/>
        <v>0.43338680135776131</v>
      </c>
      <c r="T171" s="58">
        <f t="shared" si="29"/>
        <v>126.12131568302864</v>
      </c>
      <c r="U171" s="54">
        <f t="shared" si="30"/>
        <v>-0.24671331327705204</v>
      </c>
      <c r="V171" s="24">
        <f t="shared" si="31"/>
        <v>2.1007884926094773</v>
      </c>
      <c r="W171" s="55">
        <f t="shared" si="32"/>
        <v>0.44403317199531356</v>
      </c>
      <c r="X171" s="24">
        <f t="shared" si="33"/>
        <v>1.1334520775213469E-4</v>
      </c>
      <c r="Y171" s="25"/>
      <c r="Z171" s="25"/>
      <c r="AA171" s="25"/>
      <c r="AB171" s="25"/>
      <c r="AC171" s="25"/>
    </row>
    <row r="172" spans="2:29" ht="14.4" x14ac:dyDescent="0.3">
      <c r="B172" s="61"/>
      <c r="C172" s="61"/>
      <c r="D172" s="61"/>
      <c r="E172" s="61"/>
      <c r="F172" s="61"/>
      <c r="G172" s="61"/>
      <c r="L172" s="25"/>
      <c r="M172" s="64">
        <v>1486700</v>
      </c>
      <c r="N172" s="63">
        <v>244100</v>
      </c>
      <c r="O172" s="62">
        <v>16.420000000000002</v>
      </c>
      <c r="P172" s="63">
        <v>1752</v>
      </c>
      <c r="Q172" s="62">
        <v>58.4</v>
      </c>
      <c r="R172" s="26">
        <f t="shared" si="28"/>
        <v>1.266262432990469</v>
      </c>
      <c r="S172" s="27">
        <f t="shared" si="34"/>
        <v>0.43146596600586762</v>
      </c>
      <c r="T172" s="58">
        <f t="shared" si="29"/>
        <v>127.48504994198807</v>
      </c>
      <c r="U172" s="54">
        <f t="shared" si="30"/>
        <v>-0.24524353214875078</v>
      </c>
      <c r="V172" s="24">
        <f t="shared" si="31"/>
        <v>2.1054592584297227</v>
      </c>
      <c r="W172" s="55">
        <f t="shared" si="32"/>
        <v>0.44195382794307914</v>
      </c>
      <c r="X172" s="24">
        <f t="shared" si="33"/>
        <v>1.0999524801401013E-4</v>
      </c>
      <c r="Y172" s="25"/>
      <c r="Z172" s="25"/>
      <c r="AA172" s="25"/>
      <c r="AB172" s="25"/>
      <c r="AC172" s="25"/>
    </row>
    <row r="173" spans="2:29" ht="14.4" x14ac:dyDescent="0.3">
      <c r="B173" s="61"/>
      <c r="C173" s="61"/>
      <c r="D173" s="61"/>
      <c r="E173" s="61"/>
      <c r="F173" s="61"/>
      <c r="G173" s="61"/>
      <c r="L173" s="25"/>
      <c r="M173" s="64">
        <v>1479700</v>
      </c>
      <c r="N173" s="63">
        <v>244300</v>
      </c>
      <c r="O173" s="62">
        <v>16.510000000000002</v>
      </c>
      <c r="P173" s="63">
        <v>1753</v>
      </c>
      <c r="Q173" s="62">
        <v>58.42</v>
      </c>
      <c r="R173" s="26">
        <f t="shared" si="28"/>
        <v>1.260570913059488</v>
      </c>
      <c r="S173" s="27">
        <f t="shared" si="34"/>
        <v>0.42952663883238207</v>
      </c>
      <c r="T173" s="58">
        <f t="shared" si="29"/>
        <v>128.86673123302972</v>
      </c>
      <c r="U173" s="54">
        <f t="shared" si="30"/>
        <v>-0.24376463059374037</v>
      </c>
      <c r="V173" s="24">
        <f t="shared" si="31"/>
        <v>2.1101408125683827</v>
      </c>
      <c r="W173" s="55">
        <f t="shared" si="32"/>
        <v>0.43986187727930293</v>
      </c>
      <c r="X173" s="24">
        <f t="shared" si="33"/>
        <v>1.0681715375471107E-4</v>
      </c>
      <c r="Y173" s="25"/>
      <c r="Z173" s="25"/>
      <c r="AA173" s="25"/>
      <c r="AB173" s="25"/>
      <c r="AC173" s="25"/>
    </row>
    <row r="174" spans="2:29" ht="14.4" x14ac:dyDescent="0.3">
      <c r="B174" s="61"/>
      <c r="C174" s="61"/>
      <c r="D174" s="61"/>
      <c r="E174" s="61"/>
      <c r="F174" s="61"/>
      <c r="G174" s="61"/>
      <c r="L174" s="25"/>
      <c r="M174" s="64">
        <v>1472600</v>
      </c>
      <c r="N174" s="63">
        <v>244600</v>
      </c>
      <c r="O174" s="62">
        <v>16.61</v>
      </c>
      <c r="P174" s="63">
        <v>1754</v>
      </c>
      <c r="Q174" s="62">
        <v>58.45</v>
      </c>
      <c r="R174" s="26">
        <f t="shared" si="28"/>
        <v>1.2549259724638036</v>
      </c>
      <c r="S174" s="27">
        <f t="shared" si="34"/>
        <v>0.42760318309073875</v>
      </c>
      <c r="T174" s="58">
        <f t="shared" si="29"/>
        <v>130.2518156574248</v>
      </c>
      <c r="U174" s="54">
        <f t="shared" si="30"/>
        <v>-0.2423027900111204</v>
      </c>
      <c r="V174" s="24">
        <f t="shared" si="31"/>
        <v>2.1147837859025</v>
      </c>
      <c r="W174" s="55">
        <f t="shared" si="32"/>
        <v>0.43777942108044154</v>
      </c>
      <c r="X174" s="24">
        <f t="shared" si="33"/>
        <v>1.0355581962307042E-4</v>
      </c>
      <c r="Y174" s="25"/>
      <c r="Z174" s="25"/>
      <c r="AA174" s="25"/>
      <c r="AB174" s="25"/>
      <c r="AC174" s="25"/>
    </row>
    <row r="175" spans="2:29" ht="14.4" x14ac:dyDescent="0.3">
      <c r="B175" s="61"/>
      <c r="C175" s="61"/>
      <c r="D175" s="61"/>
      <c r="E175" s="61"/>
      <c r="F175" s="61"/>
      <c r="G175" s="61"/>
      <c r="L175" s="25"/>
      <c r="M175" s="64">
        <v>1465600</v>
      </c>
      <c r="N175" s="63">
        <v>244900</v>
      </c>
      <c r="O175" s="62">
        <v>16.71</v>
      </c>
      <c r="P175" s="63">
        <v>1755</v>
      </c>
      <c r="Q175" s="62">
        <v>58.48</v>
      </c>
      <c r="R175" s="26">
        <f t="shared" si="28"/>
        <v>1.2493620432346317</v>
      </c>
      <c r="S175" s="27">
        <f t="shared" si="34"/>
        <v>0.42570733114322151</v>
      </c>
      <c r="T175" s="58">
        <f t="shared" si="29"/>
        <v>131.63473865861872</v>
      </c>
      <c r="U175" s="54">
        <f t="shared" si="30"/>
        <v>-0.24086672767733777</v>
      </c>
      <c r="V175" s="24">
        <f t="shared" si="31"/>
        <v>2.1193705155458167</v>
      </c>
      <c r="W175" s="55">
        <f t="shared" si="32"/>
        <v>0.4357145893404083</v>
      </c>
      <c r="X175" s="24">
        <f t="shared" si="33"/>
        <v>1.0014521662516211E-4</v>
      </c>
      <c r="Y175" s="25"/>
      <c r="Z175" s="25"/>
      <c r="AA175" s="25"/>
      <c r="AB175" s="25"/>
      <c r="AC175" s="25"/>
    </row>
    <row r="176" spans="2:29" ht="14.4" x14ac:dyDescent="0.3">
      <c r="B176" s="61"/>
      <c r="C176" s="61"/>
      <c r="D176" s="61"/>
      <c r="E176" s="61"/>
      <c r="F176" s="61"/>
      <c r="G176" s="61"/>
      <c r="L176" s="25"/>
      <c r="M176" s="64">
        <v>1458500</v>
      </c>
      <c r="N176" s="63">
        <v>245100</v>
      </c>
      <c r="O176" s="62">
        <v>16.8</v>
      </c>
      <c r="P176" s="63">
        <v>1756</v>
      </c>
      <c r="Q176" s="62">
        <v>58.5</v>
      </c>
      <c r="R176" s="26">
        <f t="shared" si="28"/>
        <v>1.2435756797104434</v>
      </c>
      <c r="S176" s="27">
        <f t="shared" si="34"/>
        <v>0.42373568698591291</v>
      </c>
      <c r="T176" s="58">
        <f t="shared" si="29"/>
        <v>133.06239032583204</v>
      </c>
      <c r="U176" s="54">
        <f t="shared" si="30"/>
        <v>-0.23937827464205111</v>
      </c>
      <c r="V176" s="24">
        <f t="shared" si="31"/>
        <v>2.1240553208235018</v>
      </c>
      <c r="W176" s="55">
        <f t="shared" si="32"/>
        <v>0.43359777784472642</v>
      </c>
      <c r="X176" s="24">
        <f t="shared" si="33"/>
        <v>9.7260836107493002E-5</v>
      </c>
      <c r="Y176" s="25"/>
      <c r="Z176" s="25"/>
      <c r="AA176" s="25"/>
      <c r="AB176" s="25"/>
      <c r="AC176" s="25"/>
    </row>
    <row r="177" spans="2:29" ht="14.4" x14ac:dyDescent="0.3">
      <c r="B177" s="61"/>
      <c r="C177" s="61"/>
      <c r="D177" s="61"/>
      <c r="E177" s="61"/>
      <c r="F177" s="61"/>
      <c r="G177" s="61"/>
      <c r="L177" s="25"/>
      <c r="M177" s="64">
        <v>1451500</v>
      </c>
      <c r="N177" s="63">
        <v>245300</v>
      </c>
      <c r="O177" s="62">
        <v>16.899999999999999</v>
      </c>
      <c r="P177" s="63">
        <v>1757</v>
      </c>
      <c r="Q177" s="62">
        <v>58.53</v>
      </c>
      <c r="R177" s="26">
        <f t="shared" si="28"/>
        <v>1.2380041296953859</v>
      </c>
      <c r="S177" s="27">
        <f t="shared" si="34"/>
        <v>0.42183723833359088</v>
      </c>
      <c r="T177" s="58">
        <f t="shared" si="29"/>
        <v>134.46661337602885</v>
      </c>
      <c r="U177" s="54">
        <f t="shared" si="30"/>
        <v>-0.23794988382343607</v>
      </c>
      <c r="V177" s="24">
        <f t="shared" si="31"/>
        <v>2.1286144670413094</v>
      </c>
      <c r="W177" s="55">
        <f t="shared" si="32"/>
        <v>0.43153012098528909</v>
      </c>
      <c r="X177" s="24">
        <f t="shared" si="33"/>
        <v>9.3951974099592108E-5</v>
      </c>
      <c r="Y177" s="25"/>
      <c r="Z177" s="25"/>
      <c r="AA177" s="25"/>
      <c r="AB177" s="25"/>
      <c r="AC177" s="25"/>
    </row>
    <row r="178" spans="2:29" ht="14.4" x14ac:dyDescent="0.3">
      <c r="B178" s="61"/>
      <c r="C178" s="61"/>
      <c r="D178" s="61"/>
      <c r="E178" s="61"/>
      <c r="F178" s="61"/>
      <c r="G178" s="61"/>
      <c r="L178" s="25"/>
      <c r="M178" s="64">
        <v>1444500</v>
      </c>
      <c r="N178" s="63">
        <v>245600</v>
      </c>
      <c r="O178" s="62">
        <v>17</v>
      </c>
      <c r="P178" s="63">
        <v>1758</v>
      </c>
      <c r="Q178" s="62">
        <v>58.55</v>
      </c>
      <c r="R178" s="26">
        <f t="shared" si="28"/>
        <v>1.2322968912606926</v>
      </c>
      <c r="S178" s="27">
        <f t="shared" si="34"/>
        <v>0.41989255524081742</v>
      </c>
      <c r="T178" s="58">
        <f t="shared" si="29"/>
        <v>135.90330198929169</v>
      </c>
      <c r="U178" s="54">
        <f t="shared" si="30"/>
        <v>-0.23649156101562074</v>
      </c>
      <c r="V178" s="24">
        <f t="shared" si="31"/>
        <v>2.1332300087435865</v>
      </c>
      <c r="W178" s="55">
        <f t="shared" si="32"/>
        <v>0.42942919898896481</v>
      </c>
      <c r="X178" s="24">
        <f t="shared" si="33"/>
        <v>9.0947573979078671E-5</v>
      </c>
      <c r="Y178" s="25"/>
      <c r="Z178" s="25"/>
      <c r="AA178" s="25"/>
      <c r="AB178" s="25"/>
      <c r="AC178" s="25"/>
    </row>
    <row r="179" spans="2:29" ht="14.4" x14ac:dyDescent="0.3">
      <c r="B179" s="61"/>
      <c r="C179" s="61"/>
      <c r="D179" s="61"/>
      <c r="E179" s="61"/>
      <c r="F179" s="61"/>
      <c r="G179" s="61"/>
      <c r="L179" s="25"/>
      <c r="M179" s="64">
        <v>1437500</v>
      </c>
      <c r="N179" s="63">
        <v>245800</v>
      </c>
      <c r="O179" s="62">
        <v>17.100000000000001</v>
      </c>
      <c r="P179" s="63">
        <v>1759</v>
      </c>
      <c r="Q179" s="62">
        <v>58.58</v>
      </c>
      <c r="R179" s="26">
        <f t="shared" si="28"/>
        <v>1.2267177629983219</v>
      </c>
      <c r="S179" s="27">
        <f t="shared" si="34"/>
        <v>0.4179915243782738</v>
      </c>
      <c r="T179" s="58">
        <f t="shared" si="29"/>
        <v>137.32997823368052</v>
      </c>
      <c r="U179" s="54">
        <f t="shared" si="30"/>
        <v>-0.235070690798661</v>
      </c>
      <c r="V179" s="24">
        <f t="shared" si="31"/>
        <v>2.1377653512231967</v>
      </c>
      <c r="W179" s="55">
        <f t="shared" si="32"/>
        <v>0.42735721929908255</v>
      </c>
      <c r="X179" s="24">
        <f t="shared" si="33"/>
        <v>8.7716241349662679E-5</v>
      </c>
      <c r="Y179" s="25"/>
      <c r="Z179" s="25"/>
      <c r="AA179" s="25"/>
      <c r="AB179" s="25"/>
      <c r="AC179" s="25"/>
    </row>
    <row r="180" spans="2:29" ht="14.4" x14ac:dyDescent="0.3">
      <c r="B180" s="61"/>
      <c r="C180" s="61"/>
      <c r="D180" s="61"/>
      <c r="E180" s="61"/>
      <c r="F180" s="61"/>
      <c r="G180" s="61"/>
      <c r="L180" s="25"/>
      <c r="M180" s="64">
        <v>1430600</v>
      </c>
      <c r="N180" s="63">
        <v>246000</v>
      </c>
      <c r="O180" s="62">
        <v>17.190000000000001</v>
      </c>
      <c r="P180" s="63">
        <v>1760</v>
      </c>
      <c r="Q180" s="62">
        <v>58.6</v>
      </c>
      <c r="R180" s="26">
        <f t="shared" si="28"/>
        <v>1.2210897705820833</v>
      </c>
      <c r="S180" s="27">
        <f t="shared" si="34"/>
        <v>0.41607384355534099</v>
      </c>
      <c r="T180" s="58">
        <f t="shared" si="29"/>
        <v>138.77423795274905</v>
      </c>
      <c r="U180" s="54">
        <f t="shared" si="30"/>
        <v>-0.2336420704840162</v>
      </c>
      <c r="V180" s="24">
        <f t="shared" si="31"/>
        <v>2.1423088511808053</v>
      </c>
      <c r="W180" s="55">
        <f t="shared" si="32"/>
        <v>0.42527396830212527</v>
      </c>
      <c r="X180" s="24">
        <f t="shared" si="33"/>
        <v>8.4642295356392468E-5</v>
      </c>
      <c r="Y180" s="25"/>
      <c r="Z180" s="25"/>
      <c r="AA180" s="25"/>
      <c r="AB180" s="25"/>
      <c r="AC180" s="25"/>
    </row>
    <row r="181" spans="2:29" ht="14.4" x14ac:dyDescent="0.3">
      <c r="B181" s="61"/>
      <c r="C181" s="61"/>
      <c r="D181" s="61"/>
      <c r="E181" s="61"/>
      <c r="F181" s="61"/>
      <c r="G181" s="61"/>
      <c r="L181" s="25"/>
      <c r="M181" s="64">
        <v>1423700</v>
      </c>
      <c r="N181" s="63">
        <v>246200</v>
      </c>
      <c r="O181" s="62">
        <v>17.29</v>
      </c>
      <c r="P181" s="63">
        <v>1761</v>
      </c>
      <c r="Q181" s="62">
        <v>58.62</v>
      </c>
      <c r="R181" s="26">
        <f t="shared" si="28"/>
        <v>1.2154591196197617</v>
      </c>
      <c r="S181" s="27">
        <f t="shared" si="34"/>
        <v>0.41415525686003607</v>
      </c>
      <c r="T181" s="58">
        <f t="shared" si="29"/>
        <v>140.22965415625649</v>
      </c>
      <c r="U181" s="54">
        <f t="shared" si="30"/>
        <v>-0.23221746270437757</v>
      </c>
      <c r="V181" s="24">
        <f t="shared" si="31"/>
        <v>2.1468398629503165</v>
      </c>
      <c r="W181" s="55">
        <f t="shared" si="32"/>
        <v>0.42318889575508345</v>
      </c>
      <c r="X181" s="24">
        <f t="shared" si="33"/>
        <v>8.1606631686112846E-5</v>
      </c>
      <c r="Y181" s="25"/>
      <c r="Z181" s="25"/>
      <c r="AA181" s="25"/>
      <c r="AB181" s="25"/>
      <c r="AC181" s="25"/>
    </row>
    <row r="182" spans="2:29" ht="14.4" x14ac:dyDescent="0.3">
      <c r="B182" s="61"/>
      <c r="C182" s="61"/>
      <c r="D182" s="61"/>
      <c r="E182" s="61"/>
      <c r="F182" s="61"/>
      <c r="G182" s="61"/>
      <c r="L182" s="25"/>
      <c r="M182" s="64">
        <v>1416900</v>
      </c>
      <c r="N182" s="63">
        <v>246400</v>
      </c>
      <c r="O182" s="62">
        <v>17.39</v>
      </c>
      <c r="P182" s="63">
        <v>1762</v>
      </c>
      <c r="Q182" s="62">
        <v>58.65</v>
      </c>
      <c r="R182" s="26">
        <f t="shared" si="28"/>
        <v>1.2100398812862969</v>
      </c>
      <c r="S182" s="27">
        <f t="shared" si="34"/>
        <v>0.41230870685456655</v>
      </c>
      <c r="T182" s="58">
        <f t="shared" si="29"/>
        <v>141.66047966516976</v>
      </c>
      <c r="U182" s="54">
        <f t="shared" si="30"/>
        <v>-0.23085074346444037</v>
      </c>
      <c r="V182" s="24">
        <f t="shared" si="31"/>
        <v>2.1512487079945162</v>
      </c>
      <c r="W182" s="55">
        <f t="shared" si="32"/>
        <v>0.42115278056509053</v>
      </c>
      <c r="X182" s="24">
        <f t="shared" si="33"/>
        <v>7.8217639797181421E-5</v>
      </c>
      <c r="Y182" s="25"/>
      <c r="Z182" s="25"/>
      <c r="AA182" s="25"/>
      <c r="AB182" s="25"/>
      <c r="AC182" s="25"/>
    </row>
    <row r="183" spans="2:29" ht="14.4" x14ac:dyDescent="0.3">
      <c r="B183" s="61"/>
      <c r="C183" s="61"/>
      <c r="D183" s="61"/>
      <c r="E183" s="61"/>
      <c r="F183" s="61"/>
      <c r="G183" s="61"/>
      <c r="L183" s="25"/>
      <c r="M183" s="64">
        <v>1410100</v>
      </c>
      <c r="N183" s="63">
        <v>246600</v>
      </c>
      <c r="O183" s="62">
        <v>17.489999999999998</v>
      </c>
      <c r="P183" s="63">
        <v>1763</v>
      </c>
      <c r="Q183" s="62">
        <v>58.67</v>
      </c>
      <c r="R183" s="26">
        <f t="shared" si="28"/>
        <v>1.2044886564296</v>
      </c>
      <c r="S183" s="27">
        <f t="shared" si="34"/>
        <v>0.41041718379196257</v>
      </c>
      <c r="T183" s="58">
        <f t="shared" si="29"/>
        <v>143.12407774901976</v>
      </c>
      <c r="U183" s="54">
        <f t="shared" si="30"/>
        <v>-0.22945518277244631</v>
      </c>
      <c r="V183" s="24">
        <f t="shared" si="31"/>
        <v>2.1557127012224639</v>
      </c>
      <c r="W183" s="55">
        <f t="shared" si="32"/>
        <v>0.41908387364780664</v>
      </c>
      <c r="X183" s="24">
        <f t="shared" si="33"/>
        <v>7.511151305739047E-5</v>
      </c>
      <c r="Y183" s="25"/>
      <c r="Z183" s="25"/>
      <c r="AA183" s="25"/>
      <c r="AB183" s="25"/>
      <c r="AC183" s="25"/>
    </row>
    <row r="184" spans="2:29" ht="14.4" x14ac:dyDescent="0.3">
      <c r="B184" s="61"/>
      <c r="C184" s="61"/>
      <c r="D184" s="61"/>
      <c r="E184" s="61"/>
      <c r="F184" s="61"/>
      <c r="G184" s="61"/>
      <c r="L184" s="25"/>
      <c r="M184" s="64">
        <v>1403400</v>
      </c>
      <c r="N184" s="63">
        <v>246800</v>
      </c>
      <c r="O184" s="62">
        <v>17.579999999999998</v>
      </c>
      <c r="P184" s="63">
        <v>1764</v>
      </c>
      <c r="Q184" s="62">
        <v>58.69</v>
      </c>
      <c r="R184" s="26">
        <f t="shared" si="28"/>
        <v>1.199020253189709</v>
      </c>
      <c r="S184" s="27">
        <f t="shared" si="34"/>
        <v>0.40855388134774723</v>
      </c>
      <c r="T184" s="58">
        <f t="shared" si="29"/>
        <v>144.58323597069372</v>
      </c>
      <c r="U184" s="54">
        <f t="shared" si="30"/>
        <v>-0.22808481390649998</v>
      </c>
      <c r="V184" s="24">
        <f t="shared" si="31"/>
        <v>2.1601179406245956</v>
      </c>
      <c r="W184" s="55">
        <f t="shared" si="32"/>
        <v>0.4170349479096761</v>
      </c>
      <c r="X184" s="24">
        <f t="shared" si="33"/>
        <v>7.1928490027868048E-5</v>
      </c>
      <c r="Y184" s="25"/>
      <c r="Z184" s="25"/>
      <c r="AA184" s="25"/>
      <c r="AB184" s="25"/>
      <c r="AC184" s="25"/>
    </row>
    <row r="185" spans="2:29" ht="14.4" x14ac:dyDescent="0.3">
      <c r="B185" s="61"/>
      <c r="C185" s="61"/>
      <c r="D185" s="61"/>
      <c r="E185" s="61"/>
      <c r="F185" s="61"/>
      <c r="G185" s="61"/>
      <c r="L185" s="25"/>
      <c r="M185" s="64">
        <v>1396700</v>
      </c>
      <c r="N185" s="63">
        <v>246900</v>
      </c>
      <c r="O185" s="62">
        <v>17.68</v>
      </c>
      <c r="P185" s="63">
        <v>1765</v>
      </c>
      <c r="Q185" s="62">
        <v>58.71</v>
      </c>
      <c r="R185" s="26">
        <f t="shared" si="28"/>
        <v>1.1935492731138657</v>
      </c>
      <c r="S185" s="27">
        <f t="shared" si="34"/>
        <v>0.40668970087305067</v>
      </c>
      <c r="T185" s="58">
        <f t="shared" si="29"/>
        <v>146.05342418645355</v>
      </c>
      <c r="U185" s="54">
        <f t="shared" si="30"/>
        <v>-0.22671811278646206</v>
      </c>
      <c r="V185" s="24">
        <f t="shared" si="31"/>
        <v>2.1645117433557806</v>
      </c>
      <c r="W185" s="55">
        <f t="shared" si="32"/>
        <v>0.41498414295110864</v>
      </c>
      <c r="X185" s="24">
        <f t="shared" si="33"/>
        <v>6.8797769386258478E-5</v>
      </c>
      <c r="Y185" s="25"/>
      <c r="Z185" s="25"/>
      <c r="AA185" s="25"/>
      <c r="AB185" s="25"/>
      <c r="AC185" s="25"/>
    </row>
    <row r="186" spans="2:29" ht="14.4" x14ac:dyDescent="0.3">
      <c r="B186" s="61"/>
      <c r="C186" s="61"/>
      <c r="D186" s="61"/>
      <c r="E186" s="61"/>
      <c r="F186" s="61"/>
      <c r="G186" s="61"/>
      <c r="L186" s="25"/>
      <c r="M186" s="64">
        <v>1390000</v>
      </c>
      <c r="N186" s="63">
        <v>247100</v>
      </c>
      <c r="O186" s="62">
        <v>17.78</v>
      </c>
      <c r="P186" s="63">
        <v>1766</v>
      </c>
      <c r="Q186" s="62">
        <v>58.73</v>
      </c>
      <c r="R186" s="26">
        <f t="shared" si="28"/>
        <v>1.1880757182638084</v>
      </c>
      <c r="S186" s="27">
        <f t="shared" si="34"/>
        <v>0.40482464307038912</v>
      </c>
      <c r="T186" s="58">
        <f t="shared" si="29"/>
        <v>147.53466480072291</v>
      </c>
      <c r="U186" s="54">
        <f t="shared" si="30"/>
        <v>-0.22535505893235244</v>
      </c>
      <c r="V186" s="24">
        <f t="shared" si="31"/>
        <v>2.1688940742999376</v>
      </c>
      <c r="W186" s="55">
        <f t="shared" si="32"/>
        <v>0.41293150619528207</v>
      </c>
      <c r="X186" s="24">
        <f t="shared" si="33"/>
        <v>6.5721229725749074E-5</v>
      </c>
      <c r="Y186" s="25"/>
      <c r="Z186" s="25"/>
      <c r="AA186" s="25"/>
      <c r="AB186" s="25"/>
      <c r="AC186" s="25"/>
    </row>
    <row r="187" spans="2:29" ht="14.4" x14ac:dyDescent="0.3">
      <c r="B187" s="61"/>
      <c r="C187" s="61"/>
      <c r="D187" s="61"/>
      <c r="E187" s="61"/>
      <c r="F187" s="61"/>
      <c r="G187" s="61"/>
      <c r="L187" s="25"/>
      <c r="M187" s="64">
        <v>1383300</v>
      </c>
      <c r="N187" s="63">
        <v>247300</v>
      </c>
      <c r="O187" s="62">
        <v>17.87</v>
      </c>
      <c r="P187" s="63">
        <v>1767</v>
      </c>
      <c r="Q187" s="62">
        <v>58.75</v>
      </c>
      <c r="R187" s="26">
        <f t="shared" si="28"/>
        <v>1.1825995907018869</v>
      </c>
      <c r="S187" s="27">
        <f t="shared" si="34"/>
        <v>0.40295870864248717</v>
      </c>
      <c r="T187" s="58">
        <f t="shared" si="29"/>
        <v>149.02591631623156</v>
      </c>
      <c r="U187" s="54">
        <f t="shared" si="30"/>
        <v>-0.22399563203881437</v>
      </c>
      <c r="V187" s="24">
        <f t="shared" si="31"/>
        <v>2.1732618008578957</v>
      </c>
      <c r="W187" s="55">
        <f t="shared" si="32"/>
        <v>0.41087854390980816</v>
      </c>
      <c r="X187" s="24">
        <f t="shared" si="33"/>
        <v>6.2723790661501253E-5</v>
      </c>
      <c r="Y187" s="25"/>
      <c r="Z187" s="25"/>
      <c r="AA187" s="25"/>
      <c r="AB187" s="25"/>
      <c r="AC187" s="25"/>
    </row>
    <row r="188" spans="2:29" ht="14.4" x14ac:dyDescent="0.3">
      <c r="B188" s="61"/>
      <c r="C188" s="61"/>
      <c r="D188" s="61"/>
      <c r="E188" s="61"/>
      <c r="F188" s="61"/>
      <c r="G188" s="61"/>
      <c r="L188" s="25"/>
      <c r="M188" s="64">
        <v>1376700</v>
      </c>
      <c r="N188" s="63">
        <v>247400</v>
      </c>
      <c r="O188" s="62">
        <v>17.97</v>
      </c>
      <c r="P188" s="63">
        <v>1768</v>
      </c>
      <c r="Q188" s="62">
        <v>58.77</v>
      </c>
      <c r="R188" s="26">
        <f t="shared" si="28"/>
        <v>1.1772064017815214</v>
      </c>
      <c r="S188" s="27">
        <f t="shared" si="34"/>
        <v>0.4011210347079599</v>
      </c>
      <c r="T188" s="58">
        <f t="shared" si="29"/>
        <v>150.51327541954529</v>
      </c>
      <c r="U188" s="54">
        <f t="shared" si="30"/>
        <v>-0.22266094057754532</v>
      </c>
      <c r="V188" s="24">
        <f t="shared" si="31"/>
        <v>2.1775748068214713</v>
      </c>
      <c r="W188" s="55">
        <f t="shared" si="32"/>
        <v>0.4088442572443467</v>
      </c>
      <c r="X188" s="24">
        <f t="shared" si="33"/>
        <v>5.9648166346552922E-5</v>
      </c>
      <c r="Y188" s="25"/>
      <c r="Z188" s="25"/>
      <c r="AA188" s="25"/>
      <c r="AB188" s="25"/>
      <c r="AC188" s="25"/>
    </row>
    <row r="189" spans="2:29" ht="14.4" x14ac:dyDescent="0.3">
      <c r="B189" s="61"/>
      <c r="C189" s="61"/>
      <c r="D189" s="61"/>
      <c r="E189" s="61"/>
      <c r="F189" s="61"/>
      <c r="G189" s="61"/>
      <c r="L189" s="25"/>
      <c r="M189" s="64">
        <v>1370000</v>
      </c>
      <c r="N189" s="63">
        <v>247600</v>
      </c>
      <c r="O189" s="62">
        <v>18.07</v>
      </c>
      <c r="P189" s="63">
        <v>1769</v>
      </c>
      <c r="Q189" s="62">
        <v>58.79</v>
      </c>
      <c r="R189" s="26">
        <f t="shared" si="28"/>
        <v>1.1717251530783301</v>
      </c>
      <c r="S189" s="27">
        <f t="shared" si="34"/>
        <v>0.39925335530357642</v>
      </c>
      <c r="T189" s="58">
        <f t="shared" si="29"/>
        <v>152.02673612323153</v>
      </c>
      <c r="U189" s="54">
        <f t="shared" si="30"/>
        <v>-0.22130864614852788</v>
      </c>
      <c r="V189" s="24">
        <f t="shared" si="31"/>
        <v>2.1819199716928925</v>
      </c>
      <c r="W189" s="55">
        <f t="shared" si="32"/>
        <v>0.40678769901482803</v>
      </c>
      <c r="X189" s="24">
        <f t="shared" si="33"/>
        <v>5.6766335159276714E-5</v>
      </c>
      <c r="Y189" s="25"/>
      <c r="Z189" s="25"/>
      <c r="AA189" s="25"/>
      <c r="AB189" s="25"/>
      <c r="AC189" s="25"/>
    </row>
    <row r="190" spans="2:29" ht="14.4" x14ac:dyDescent="0.3">
      <c r="B190" s="61"/>
      <c r="C190" s="61"/>
      <c r="D190" s="61"/>
      <c r="E190" s="61"/>
      <c r="F190" s="61"/>
      <c r="G190" s="61"/>
      <c r="L190" s="25"/>
      <c r="M190" s="64">
        <v>1363500</v>
      </c>
      <c r="N190" s="63">
        <v>247700</v>
      </c>
      <c r="O190" s="62">
        <v>18.170000000000002</v>
      </c>
      <c r="P190" s="63">
        <v>1770</v>
      </c>
      <c r="Q190" s="62">
        <v>58.81</v>
      </c>
      <c r="R190" s="26">
        <f t="shared" si="28"/>
        <v>1.166412428775536</v>
      </c>
      <c r="S190" s="27">
        <f t="shared" si="34"/>
        <v>0.39744309886406853</v>
      </c>
      <c r="T190" s="58">
        <f t="shared" si="29"/>
        <v>153.52084525578732</v>
      </c>
      <c r="U190" s="54">
        <f t="shared" si="30"/>
        <v>-0.22000193517216823</v>
      </c>
      <c r="V190" s="24">
        <f t="shared" si="31"/>
        <v>2.1861673528745857</v>
      </c>
      <c r="W190" s="55">
        <f t="shared" si="32"/>
        <v>0.40477050698192596</v>
      </c>
      <c r="X190" s="24">
        <f t="shared" si="33"/>
        <v>5.3690909725642903E-5</v>
      </c>
      <c r="Y190" s="25"/>
      <c r="Z190" s="25"/>
      <c r="AA190" s="25"/>
      <c r="AB190" s="25"/>
      <c r="AC190" s="25"/>
    </row>
    <row r="191" spans="2:29" ht="14.4" x14ac:dyDescent="0.3">
      <c r="B191" s="61"/>
      <c r="C191" s="61"/>
      <c r="D191" s="61"/>
      <c r="E191" s="61"/>
      <c r="F191" s="61"/>
      <c r="G191" s="61"/>
      <c r="L191" s="25"/>
      <c r="M191" s="64">
        <v>1356900</v>
      </c>
      <c r="N191" s="63">
        <v>247800</v>
      </c>
      <c r="O191" s="62">
        <v>18.260000000000002</v>
      </c>
      <c r="P191" s="63">
        <v>1771</v>
      </c>
      <c r="Q191" s="62">
        <v>58.83</v>
      </c>
      <c r="R191" s="26">
        <f t="shared" si="28"/>
        <v>1.1610116487563402</v>
      </c>
      <c r="S191" s="27">
        <f t="shared" si="34"/>
        <v>0.3956028383402968</v>
      </c>
      <c r="T191" s="58">
        <f t="shared" si="29"/>
        <v>155.04023065920413</v>
      </c>
      <c r="U191" s="54">
        <f t="shared" si="30"/>
        <v>-0.21867758384066124</v>
      </c>
      <c r="V191" s="24">
        <f t="shared" si="31"/>
        <v>2.1904444058234667</v>
      </c>
      <c r="W191" s="55">
        <f t="shared" si="32"/>
        <v>0.40273229158111901</v>
      </c>
      <c r="X191" s="24">
        <f t="shared" si="33"/>
        <v>5.0829103513070217E-5</v>
      </c>
      <c r="Y191" s="25"/>
      <c r="Z191" s="25"/>
      <c r="AA191" s="25"/>
      <c r="AB191" s="25"/>
      <c r="AC191" s="25"/>
    </row>
    <row r="192" spans="2:29" ht="14.4" x14ac:dyDescent="0.3">
      <c r="B192" s="61"/>
      <c r="C192" s="61"/>
      <c r="D192" s="61"/>
      <c r="E192" s="61"/>
      <c r="F192" s="61"/>
      <c r="G192" s="61"/>
      <c r="L192" s="25"/>
      <c r="M192" s="64">
        <v>1350400</v>
      </c>
      <c r="N192" s="63">
        <v>248000</v>
      </c>
      <c r="O192" s="62">
        <v>18.36</v>
      </c>
      <c r="P192" s="63">
        <v>1772</v>
      </c>
      <c r="Q192" s="62">
        <v>58.85</v>
      </c>
      <c r="R192" s="26">
        <f t="shared" si="28"/>
        <v>1.1556939240381143</v>
      </c>
      <c r="S192" s="27">
        <f t="shared" si="34"/>
        <v>0.39379087806040125</v>
      </c>
      <c r="T192" s="58">
        <f t="shared" si="29"/>
        <v>156.55519223866159</v>
      </c>
      <c r="U192" s="54">
        <f t="shared" si="30"/>
        <v>-0.21737753286739742</v>
      </c>
      <c r="V192" s="24">
        <f t="shared" si="31"/>
        <v>2.1946674758060514</v>
      </c>
      <c r="W192" s="55">
        <f t="shared" si="32"/>
        <v>0.40071295390006645</v>
      </c>
      <c r="X192" s="24">
        <f t="shared" si="33"/>
        <v>4.7915133930076662E-5</v>
      </c>
      <c r="Y192" s="25"/>
      <c r="Z192" s="25"/>
      <c r="AA192" s="25"/>
      <c r="AB192" s="25"/>
      <c r="AC192" s="25"/>
    </row>
    <row r="193" spans="2:29" ht="14.4" x14ac:dyDescent="0.3">
      <c r="B193" s="61"/>
      <c r="C193" s="61"/>
      <c r="D193" s="61"/>
      <c r="E193" s="61"/>
      <c r="F193" s="61"/>
      <c r="G193" s="61"/>
      <c r="L193" s="25"/>
      <c r="M193" s="64">
        <v>1344000</v>
      </c>
      <c r="N193" s="63">
        <v>248100</v>
      </c>
      <c r="O193" s="62">
        <v>18.46</v>
      </c>
      <c r="P193" s="63">
        <v>1773</v>
      </c>
      <c r="Q193" s="62">
        <v>58.87</v>
      </c>
      <c r="R193" s="26">
        <f t="shared" si="28"/>
        <v>1.1504593108093977</v>
      </c>
      <c r="S193" s="27">
        <f t="shared" si="34"/>
        <v>0.3920072371700517</v>
      </c>
      <c r="T193" s="58">
        <f t="shared" si="29"/>
        <v>158.06544056074682</v>
      </c>
      <c r="U193" s="54">
        <f t="shared" si="30"/>
        <v>-0.21610159026957512</v>
      </c>
      <c r="V193" s="24">
        <f t="shared" si="31"/>
        <v>2.1988369261344398</v>
      </c>
      <c r="W193" s="55">
        <f t="shared" si="32"/>
        <v>0.39871255770646141</v>
      </c>
      <c r="X193" s="24">
        <f t="shared" si="33"/>
        <v>4.496132349599779E-5</v>
      </c>
      <c r="Y193" s="25"/>
      <c r="Z193" s="25"/>
      <c r="AA193" s="25"/>
      <c r="AB193" s="25"/>
      <c r="AC193" s="25"/>
    </row>
    <row r="194" spans="2:29" ht="14.4" x14ac:dyDescent="0.3">
      <c r="B194" s="61"/>
      <c r="C194" s="61"/>
      <c r="D194" s="61"/>
      <c r="E194" s="61"/>
      <c r="F194" s="61"/>
      <c r="G194" s="61"/>
      <c r="L194" s="25"/>
      <c r="M194" s="64">
        <v>1337700</v>
      </c>
      <c r="N194" s="63">
        <v>248200</v>
      </c>
      <c r="O194" s="62">
        <v>18.55</v>
      </c>
      <c r="P194" s="63">
        <v>1774</v>
      </c>
      <c r="Q194" s="62">
        <v>58.89</v>
      </c>
      <c r="R194" s="26">
        <f t="shared" si="28"/>
        <v>1.1453078651967463</v>
      </c>
      <c r="S194" s="27">
        <f t="shared" si="34"/>
        <v>0.39025193479379772</v>
      </c>
      <c r="T194" s="58">
        <f t="shared" si="29"/>
        <v>159.56964787408432</v>
      </c>
      <c r="U194" s="54">
        <f t="shared" si="30"/>
        <v>-0.21484956907344147</v>
      </c>
      <c r="V194" s="24">
        <f t="shared" si="31"/>
        <v>2.2029502866739405</v>
      </c>
      <c r="W194" s="55">
        <f t="shared" si="32"/>
        <v>0.3967325289567899</v>
      </c>
      <c r="X194" s="24">
        <f t="shared" si="33"/>
        <v>4.1998100705408334E-5</v>
      </c>
      <c r="Y194" s="25"/>
      <c r="Z194" s="25"/>
      <c r="AA194" s="25"/>
      <c r="AB194" s="25"/>
      <c r="AC194" s="25"/>
    </row>
    <row r="195" spans="2:29" ht="14.4" x14ac:dyDescent="0.3">
      <c r="B195" s="61"/>
      <c r="C195" s="61"/>
      <c r="D195" s="61"/>
      <c r="E195" s="61"/>
      <c r="F195" s="61"/>
      <c r="G195" s="61"/>
      <c r="L195" s="25"/>
      <c r="M195" s="64">
        <v>1331500</v>
      </c>
      <c r="N195" s="63">
        <v>248300</v>
      </c>
      <c r="O195" s="62">
        <v>18.649999999999999</v>
      </c>
      <c r="P195" s="63">
        <v>1775</v>
      </c>
      <c r="Q195" s="62">
        <v>58.9</v>
      </c>
      <c r="R195" s="26">
        <f t="shared" si="28"/>
        <v>1.140119623145337</v>
      </c>
      <c r="S195" s="27">
        <f t="shared" si="34"/>
        <v>0.38848409440758574</v>
      </c>
      <c r="T195" s="58">
        <f t="shared" si="29"/>
        <v>161.09108580269333</v>
      </c>
      <c r="U195" s="54">
        <f t="shared" si="30"/>
        <v>-0.213592242436067</v>
      </c>
      <c r="V195" s="24">
        <f t="shared" si="31"/>
        <v>2.2070715088002659</v>
      </c>
      <c r="W195" s="55">
        <f t="shared" si="32"/>
        <v>0.39474217699540182</v>
      </c>
      <c r="X195" s="24">
        <f t="shared" si="33"/>
        <v>3.9163597675926699E-5</v>
      </c>
      <c r="Y195" s="25"/>
      <c r="Z195" s="25"/>
      <c r="AA195" s="25"/>
      <c r="AB195" s="25"/>
      <c r="AC195" s="25"/>
    </row>
    <row r="196" spans="2:29" ht="14.4" x14ac:dyDescent="0.3">
      <c r="B196" s="61"/>
      <c r="C196" s="61"/>
      <c r="D196" s="61"/>
      <c r="E196" s="61"/>
      <c r="F196" s="61"/>
      <c r="G196" s="61"/>
      <c r="L196" s="25"/>
      <c r="M196" s="64">
        <v>1325300</v>
      </c>
      <c r="N196" s="63">
        <v>248500</v>
      </c>
      <c r="O196" s="62">
        <v>18.75</v>
      </c>
      <c r="P196" s="63">
        <v>1776</v>
      </c>
      <c r="Q196" s="62">
        <v>58.92</v>
      </c>
      <c r="R196" s="26">
        <f t="shared" si="28"/>
        <v>1.1350496551636338</v>
      </c>
      <c r="S196" s="27">
        <f t="shared" si="34"/>
        <v>0.3867565547002928</v>
      </c>
      <c r="T196" s="58">
        <f t="shared" si="29"/>
        <v>162.60058022067827</v>
      </c>
      <c r="U196" s="54">
        <f t="shared" si="30"/>
        <v>-0.21236708508713895</v>
      </c>
      <c r="V196" s="24">
        <f t="shared" si="31"/>
        <v>2.2111220909886105</v>
      </c>
      <c r="W196" s="55">
        <f t="shared" si="32"/>
        <v>0.39277954197616682</v>
      </c>
      <c r="X196" s="24">
        <f t="shared" si="33"/>
        <v>3.6276375725340417E-5</v>
      </c>
      <c r="Y196" s="25"/>
      <c r="Z196" s="25"/>
      <c r="AA196" s="25"/>
      <c r="AB196" s="25"/>
      <c r="AC196" s="25"/>
    </row>
    <row r="197" spans="2:29" ht="14.4" x14ac:dyDescent="0.3">
      <c r="B197" s="61"/>
      <c r="C197" s="61"/>
      <c r="D197" s="61"/>
      <c r="E197" s="61"/>
      <c r="F197" s="61"/>
      <c r="G197" s="61"/>
      <c r="L197" s="25"/>
      <c r="M197" s="64">
        <v>1319100</v>
      </c>
      <c r="N197" s="63">
        <v>248600</v>
      </c>
      <c r="O197" s="62">
        <v>18.850000000000001</v>
      </c>
      <c r="P197" s="63">
        <v>1777</v>
      </c>
      <c r="Q197" s="62">
        <v>58.94</v>
      </c>
      <c r="R197" s="26">
        <f t="shared" ref="R197:R260" si="35">M197*SIN(RADIANS(Q197))/1000000</f>
        <v>1.1299773144020842</v>
      </c>
      <c r="S197" s="27">
        <f t="shared" si="34"/>
        <v>0.3850282064925486</v>
      </c>
      <c r="T197" s="58">
        <f t="shared" ref="T197:T260" si="36">IF(S197&lt;S196,T196+(PI()*(O197)^2*(S196-S197))^($J$5)*(P197-P196)^$J$6,T196-(PI()*(O197)^2*(S197-S196))^($J$5)*(P197-P196)^$J$6)</f>
        <v>164.12079779044217</v>
      </c>
      <c r="U197" s="54">
        <f t="shared" ref="U197:U260" si="37">IF(T197&lt;10,"",LOG(-S197+$Z$5))</f>
        <v>-0.21114480325709195</v>
      </c>
      <c r="V197" s="24">
        <f t="shared" ref="V197:V260" si="38">IF(T197&lt;10,"",LOG(T197))</f>
        <v>2.2151636194034823</v>
      </c>
      <c r="W197" s="55">
        <f t="shared" ref="W197:W260" si="39">IF(T197&lt;0,1,$Z$5-$AA$5*T197^$AB$5)</f>
        <v>0.3908149510083827</v>
      </c>
      <c r="X197" s="24">
        <f t="shared" ref="X197:X260" si="40">IF(S197&lt;=0,"",(W197-S197)^2)</f>
        <v>3.3486412091536124E-5</v>
      </c>
      <c r="Y197" s="25"/>
      <c r="Z197" s="25"/>
      <c r="AA197" s="25"/>
      <c r="AB197" s="25"/>
      <c r="AC197" s="25"/>
    </row>
    <row r="198" spans="2:29" ht="14.4" x14ac:dyDescent="0.3">
      <c r="B198" s="61"/>
      <c r="C198" s="61"/>
      <c r="D198" s="61"/>
      <c r="E198" s="61"/>
      <c r="F198" s="61"/>
      <c r="G198" s="61"/>
      <c r="L198" s="25"/>
      <c r="M198" s="64">
        <v>1312900</v>
      </c>
      <c r="N198" s="63">
        <v>248700</v>
      </c>
      <c r="O198" s="62">
        <v>18.940000000000001</v>
      </c>
      <c r="P198" s="63">
        <v>1778</v>
      </c>
      <c r="Q198" s="62">
        <v>58.95</v>
      </c>
      <c r="R198" s="26">
        <f t="shared" si="35"/>
        <v>1.1247844305179238</v>
      </c>
      <c r="S198" s="27">
        <f t="shared" ref="S198:S261" si="41">R198/$AA$8</f>
        <v>0.38325878444932793</v>
      </c>
      <c r="T198" s="58">
        <f t="shared" si="36"/>
        <v>165.67334169456927</v>
      </c>
      <c r="U198" s="54">
        <f t="shared" si="37"/>
        <v>-0.20989702759426848</v>
      </c>
      <c r="V198" s="24">
        <f t="shared" si="38"/>
        <v>2.2192526322192103</v>
      </c>
      <c r="W198" s="55">
        <f t="shared" si="39"/>
        <v>0.38882080908102212</v>
      </c>
      <c r="X198" s="24">
        <f t="shared" si="40"/>
        <v>3.0936118003572954E-5</v>
      </c>
      <c r="Y198" s="25"/>
      <c r="Z198" s="25"/>
      <c r="AA198" s="25"/>
      <c r="AB198" s="25"/>
      <c r="AC198" s="25"/>
    </row>
    <row r="199" spans="2:29" ht="14.4" x14ac:dyDescent="0.3">
      <c r="B199" s="61"/>
      <c r="C199" s="61"/>
      <c r="D199" s="61"/>
      <c r="E199" s="61"/>
      <c r="F199" s="61"/>
      <c r="G199" s="61"/>
      <c r="L199" s="25"/>
      <c r="M199" s="64">
        <v>1306800</v>
      </c>
      <c r="N199" s="63">
        <v>248800</v>
      </c>
      <c r="O199" s="62">
        <v>19.04</v>
      </c>
      <c r="P199" s="63">
        <v>1779</v>
      </c>
      <c r="Q199" s="62">
        <v>58.97</v>
      </c>
      <c r="R199" s="26">
        <f t="shared" si="35"/>
        <v>1.1197936659508929</v>
      </c>
      <c r="S199" s="27">
        <f t="shared" si="41"/>
        <v>0.38155823249507276</v>
      </c>
      <c r="T199" s="58">
        <f t="shared" si="36"/>
        <v>167.19728931926636</v>
      </c>
      <c r="U199" s="54">
        <f t="shared" si="37"/>
        <v>-0.20870118729095788</v>
      </c>
      <c r="V199" s="24">
        <f t="shared" si="38"/>
        <v>2.2232292321746021</v>
      </c>
      <c r="W199" s="55">
        <f t="shared" si="39"/>
        <v>0.38687522815733433</v>
      </c>
      <c r="X199" s="24">
        <f t="shared" si="40"/>
        <v>2.8270442872508352E-5</v>
      </c>
      <c r="Y199" s="25"/>
      <c r="Z199" s="25"/>
      <c r="AA199" s="25"/>
      <c r="AB199" s="25"/>
      <c r="AC199" s="25"/>
    </row>
    <row r="200" spans="2:29" ht="14.4" x14ac:dyDescent="0.3">
      <c r="B200" s="61"/>
      <c r="C200" s="61"/>
      <c r="D200" s="61"/>
      <c r="E200" s="61"/>
      <c r="F200" s="61"/>
      <c r="G200" s="61"/>
      <c r="L200" s="25"/>
      <c r="M200" s="64">
        <v>1300700</v>
      </c>
      <c r="N200" s="63">
        <v>248900</v>
      </c>
      <c r="O200" s="62">
        <v>19.14</v>
      </c>
      <c r="P200" s="63">
        <v>1780</v>
      </c>
      <c r="Q200" s="62">
        <v>58.99</v>
      </c>
      <c r="R200" s="26">
        <f t="shared" si="35"/>
        <v>1.1148005696865511</v>
      </c>
      <c r="S200" s="27">
        <f t="shared" si="41"/>
        <v>0.37985688603881984</v>
      </c>
      <c r="T200" s="58">
        <f t="shared" si="36"/>
        <v>168.73190390243511</v>
      </c>
      <c r="U200" s="54">
        <f t="shared" si="37"/>
        <v>-0.2075080743222277</v>
      </c>
      <c r="V200" s="24">
        <f t="shared" si="38"/>
        <v>2.2271972069446457</v>
      </c>
      <c r="W200" s="55">
        <f t="shared" si="39"/>
        <v>0.38492769390611992</v>
      </c>
      <c r="X200" s="24">
        <f t="shared" si="40"/>
        <v>2.5713092427072343E-5</v>
      </c>
      <c r="Y200" s="25"/>
      <c r="Z200" s="25"/>
      <c r="AA200" s="25"/>
      <c r="AB200" s="25"/>
      <c r="AC200" s="25"/>
    </row>
    <row r="201" spans="2:29" ht="14.4" x14ac:dyDescent="0.3">
      <c r="B201" s="61"/>
      <c r="C201" s="61"/>
      <c r="D201" s="61"/>
      <c r="E201" s="61"/>
      <c r="F201" s="61"/>
      <c r="G201" s="61"/>
      <c r="L201" s="25"/>
      <c r="M201" s="64">
        <v>1294600</v>
      </c>
      <c r="N201" s="63">
        <v>249000</v>
      </c>
      <c r="O201" s="62">
        <v>19.239999999999998</v>
      </c>
      <c r="P201" s="63">
        <v>1781</v>
      </c>
      <c r="Q201" s="62">
        <v>59</v>
      </c>
      <c r="R201" s="26">
        <f t="shared" si="35"/>
        <v>1.1096887874889545</v>
      </c>
      <c r="S201" s="27">
        <f t="shared" si="41"/>
        <v>0.37811509856535841</v>
      </c>
      <c r="T201" s="58">
        <f t="shared" si="36"/>
        <v>170.30005109862211</v>
      </c>
      <c r="U201" s="54">
        <f t="shared" si="37"/>
        <v>-0.20628998716978536</v>
      </c>
      <c r="V201" s="24">
        <f t="shared" si="38"/>
        <v>2.2312147782729137</v>
      </c>
      <c r="W201" s="55">
        <f t="shared" si="39"/>
        <v>0.38294951429861734</v>
      </c>
      <c r="X201" s="24">
        <f t="shared" si="40"/>
        <v>2.337157548198152E-5</v>
      </c>
      <c r="Y201" s="25"/>
      <c r="Z201" s="25"/>
      <c r="AA201" s="25"/>
      <c r="AB201" s="25"/>
      <c r="AC201" s="25"/>
    </row>
    <row r="202" spans="2:29" ht="14.4" x14ac:dyDescent="0.3">
      <c r="B202" s="61"/>
      <c r="C202" s="61"/>
      <c r="D202" s="61"/>
      <c r="E202" s="61"/>
      <c r="F202" s="61"/>
      <c r="G202" s="61"/>
      <c r="L202" s="25"/>
      <c r="M202" s="64">
        <v>1288500</v>
      </c>
      <c r="N202" s="63">
        <v>249100</v>
      </c>
      <c r="O202" s="62">
        <v>19.329999999999998</v>
      </c>
      <c r="P202" s="63">
        <v>1782</v>
      </c>
      <c r="Q202" s="62">
        <v>59.02</v>
      </c>
      <c r="R202" s="26">
        <f t="shared" si="35"/>
        <v>1.1046916490317598</v>
      </c>
      <c r="S202" s="27">
        <f t="shared" si="41"/>
        <v>0.37641237477325579</v>
      </c>
      <c r="T202" s="58">
        <f t="shared" si="36"/>
        <v>171.85491287942688</v>
      </c>
      <c r="U202" s="54">
        <f t="shared" si="37"/>
        <v>-0.20510251174660912</v>
      </c>
      <c r="V202" s="24">
        <f t="shared" si="38"/>
        <v>2.2351619519863517</v>
      </c>
      <c r="W202" s="55">
        <f t="shared" si="39"/>
        <v>0.3809998013966619</v>
      </c>
      <c r="X202" s="24">
        <f t="shared" si="40"/>
        <v>2.1044483025135186E-5</v>
      </c>
      <c r="Y202" s="25"/>
      <c r="Z202" s="25"/>
      <c r="AA202" s="25"/>
      <c r="AB202" s="25"/>
      <c r="AC202" s="25"/>
    </row>
    <row r="203" spans="2:29" ht="14.4" x14ac:dyDescent="0.3">
      <c r="B203" s="61"/>
      <c r="C203" s="61"/>
      <c r="D203" s="61"/>
      <c r="E203" s="61"/>
      <c r="F203" s="61"/>
      <c r="G203" s="61"/>
      <c r="L203" s="25"/>
      <c r="M203" s="64">
        <v>1282500</v>
      </c>
      <c r="N203" s="63">
        <v>249200</v>
      </c>
      <c r="O203" s="62">
        <v>19.43</v>
      </c>
      <c r="P203" s="63">
        <v>1783</v>
      </c>
      <c r="Q203" s="62">
        <v>59.03</v>
      </c>
      <c r="R203" s="26">
        <f t="shared" si="35"/>
        <v>1.0996627684568396</v>
      </c>
      <c r="S203" s="27">
        <f t="shared" si="41"/>
        <v>0.3746988351793647</v>
      </c>
      <c r="T203" s="58">
        <f t="shared" si="36"/>
        <v>173.4263647662508</v>
      </c>
      <c r="U203" s="54">
        <f t="shared" si="37"/>
        <v>-0.20391076230813185</v>
      </c>
      <c r="V203" s="24">
        <f t="shared" si="38"/>
        <v>2.2391151208340734</v>
      </c>
      <c r="W203" s="55">
        <f t="shared" si="39"/>
        <v>0.3790409525697126</v>
      </c>
      <c r="X203" s="24">
        <f t="shared" si="40"/>
        <v>1.8853983431561653E-5</v>
      </c>
      <c r="Y203" s="25"/>
      <c r="Z203" s="25"/>
      <c r="AA203" s="25"/>
      <c r="AB203" s="25"/>
      <c r="AC203" s="25"/>
    </row>
    <row r="204" spans="2:29" ht="14.4" x14ac:dyDescent="0.3">
      <c r="B204" s="61"/>
      <c r="C204" s="61"/>
      <c r="D204" s="61"/>
      <c r="E204" s="61"/>
      <c r="F204" s="61"/>
      <c r="G204" s="61"/>
      <c r="L204" s="25"/>
      <c r="M204" s="64">
        <v>1276500</v>
      </c>
      <c r="N204" s="63">
        <v>249300</v>
      </c>
      <c r="O204" s="62">
        <v>19.53</v>
      </c>
      <c r="P204" s="63">
        <v>1784</v>
      </c>
      <c r="Q204" s="62">
        <v>59.05</v>
      </c>
      <c r="R204" s="26">
        <f t="shared" si="35"/>
        <v>1.0947473726001129</v>
      </c>
      <c r="S204" s="27">
        <f t="shared" si="41"/>
        <v>0.37302396434187551</v>
      </c>
      <c r="T204" s="58">
        <f t="shared" si="36"/>
        <v>174.98528879929211</v>
      </c>
      <c r="U204" s="54">
        <f t="shared" si="37"/>
        <v>-0.20274905849996344</v>
      </c>
      <c r="V204" s="24">
        <f t="shared" si="38"/>
        <v>2.2430015386185982</v>
      </c>
      <c r="W204" s="55">
        <f t="shared" si="39"/>
        <v>0.37710913718119421</v>
      </c>
      <c r="X204" s="24">
        <f t="shared" si="40"/>
        <v>1.6688637127107176E-5</v>
      </c>
      <c r="Y204" s="25"/>
      <c r="Z204" s="25"/>
      <c r="AA204" s="25"/>
      <c r="AB204" s="25"/>
      <c r="AC204" s="25"/>
    </row>
    <row r="205" spans="2:29" ht="14.4" x14ac:dyDescent="0.3">
      <c r="B205" s="61"/>
      <c r="C205" s="61"/>
      <c r="D205" s="61"/>
      <c r="E205" s="61"/>
      <c r="F205" s="61"/>
      <c r="G205" s="61"/>
      <c r="L205" s="25"/>
      <c r="M205" s="64">
        <v>1270500</v>
      </c>
      <c r="N205" s="63">
        <v>249300</v>
      </c>
      <c r="O205" s="62">
        <v>19.62</v>
      </c>
      <c r="P205" s="63">
        <v>1785</v>
      </c>
      <c r="Q205" s="62">
        <v>59.06</v>
      </c>
      <c r="R205" s="26">
        <f t="shared" si="35"/>
        <v>1.0897156981577976</v>
      </c>
      <c r="S205" s="27">
        <f t="shared" si="41"/>
        <v>0.37130947276625992</v>
      </c>
      <c r="T205" s="58">
        <f t="shared" si="36"/>
        <v>176.57691864928836</v>
      </c>
      <c r="U205" s="54">
        <f t="shared" si="37"/>
        <v>-0.20156308331309933</v>
      </c>
      <c r="V205" s="24">
        <f t="shared" si="38"/>
        <v>2.2469339339053462</v>
      </c>
      <c r="W205" s="55">
        <f t="shared" si="39"/>
        <v>0.37514835077159836</v>
      </c>
      <c r="X205" s="24">
        <f t="shared" si="40"/>
        <v>1.4736984339871254E-5</v>
      </c>
      <c r="Y205" s="25"/>
      <c r="Z205" s="25"/>
      <c r="AA205" s="25"/>
      <c r="AB205" s="25"/>
      <c r="AC205" s="25"/>
    </row>
    <row r="206" spans="2:29" ht="14.4" x14ac:dyDescent="0.3">
      <c r="B206" s="61"/>
      <c r="C206" s="61"/>
      <c r="D206" s="61"/>
      <c r="E206" s="61"/>
      <c r="F206" s="61"/>
      <c r="G206" s="61"/>
      <c r="L206" s="25"/>
      <c r="M206" s="64">
        <v>1264600</v>
      </c>
      <c r="N206" s="63">
        <v>249400</v>
      </c>
      <c r="O206" s="62">
        <v>19.72</v>
      </c>
      <c r="P206" s="63">
        <v>1786</v>
      </c>
      <c r="Q206" s="62">
        <v>59.08</v>
      </c>
      <c r="R206" s="26">
        <f t="shared" si="35"/>
        <v>1.0848821218399587</v>
      </c>
      <c r="S206" s="27">
        <f t="shared" si="41"/>
        <v>0.36966248109936339</v>
      </c>
      <c r="T206" s="58">
        <f t="shared" si="36"/>
        <v>178.13840584069484</v>
      </c>
      <c r="U206" s="54">
        <f t="shared" si="37"/>
        <v>-0.20042684206275346</v>
      </c>
      <c r="V206" s="24">
        <f t="shared" si="38"/>
        <v>2.2507575614989017</v>
      </c>
      <c r="W206" s="55">
        <f t="shared" si="39"/>
        <v>0.3732358801092287</v>
      </c>
      <c r="X206" s="24">
        <f t="shared" si="40"/>
        <v>1.2769180483706362E-5</v>
      </c>
      <c r="Y206" s="25"/>
      <c r="Z206" s="25"/>
      <c r="AA206" s="25"/>
      <c r="AB206" s="25"/>
      <c r="AC206" s="25"/>
    </row>
    <row r="207" spans="2:29" ht="14.4" x14ac:dyDescent="0.3">
      <c r="B207" s="61"/>
      <c r="C207" s="61"/>
      <c r="D207" s="61"/>
      <c r="E207" s="61"/>
      <c r="F207" s="61"/>
      <c r="G207" s="61"/>
      <c r="L207" s="25"/>
      <c r="M207" s="64">
        <v>1258700</v>
      </c>
      <c r="N207" s="63">
        <v>249500</v>
      </c>
      <c r="O207" s="62">
        <v>19.82</v>
      </c>
      <c r="P207" s="63">
        <v>1787</v>
      </c>
      <c r="Q207" s="62">
        <v>59.09</v>
      </c>
      <c r="R207" s="26">
        <f t="shared" si="35"/>
        <v>1.0799334632839577</v>
      </c>
      <c r="S207" s="27">
        <f t="shared" si="41"/>
        <v>0.36797627633748348</v>
      </c>
      <c r="T207" s="58">
        <f t="shared" si="36"/>
        <v>179.73374056193524</v>
      </c>
      <c r="U207" s="54">
        <f t="shared" si="37"/>
        <v>-0.19926661972022391</v>
      </c>
      <c r="V207" s="24">
        <f t="shared" si="38"/>
        <v>2.2546296128038974</v>
      </c>
      <c r="W207" s="55">
        <f t="shared" si="39"/>
        <v>0.37129322407082344</v>
      </c>
      <c r="X207" s="24">
        <f t="shared" si="40"/>
        <v>1.1002142265709091E-5</v>
      </c>
      <c r="Y207" s="25"/>
      <c r="Z207" s="25"/>
      <c r="AA207" s="25"/>
      <c r="AB207" s="25"/>
      <c r="AC207" s="25"/>
    </row>
    <row r="208" spans="2:29" ht="14.4" x14ac:dyDescent="0.3">
      <c r="B208" s="61"/>
      <c r="C208" s="61"/>
      <c r="D208" s="61"/>
      <c r="E208" s="61"/>
      <c r="F208" s="61"/>
      <c r="G208" s="61"/>
      <c r="L208" s="25"/>
      <c r="M208" s="64">
        <v>1252800</v>
      </c>
      <c r="N208" s="63">
        <v>249500</v>
      </c>
      <c r="O208" s="62">
        <v>19.920000000000002</v>
      </c>
      <c r="P208" s="63">
        <v>1788</v>
      </c>
      <c r="Q208" s="62">
        <v>59.11</v>
      </c>
      <c r="R208" s="26">
        <f t="shared" si="35"/>
        <v>1.0750959858018383</v>
      </c>
      <c r="S208" s="27">
        <f t="shared" si="41"/>
        <v>0.3663279553887801</v>
      </c>
      <c r="T208" s="58">
        <f t="shared" si="36"/>
        <v>181.31625663362581</v>
      </c>
      <c r="U208" s="54">
        <f t="shared" si="37"/>
        <v>-0.19813545200193269</v>
      </c>
      <c r="V208" s="24">
        <f t="shared" si="38"/>
        <v>2.2584367442486517</v>
      </c>
      <c r="W208" s="55">
        <f t="shared" si="39"/>
        <v>0.36937726855150621</v>
      </c>
      <c r="X208" s="24">
        <f t="shared" si="40"/>
        <v>9.2983107643747012E-6</v>
      </c>
      <c r="Y208" s="25"/>
      <c r="Z208" s="25"/>
      <c r="AA208" s="25"/>
      <c r="AB208" s="25"/>
      <c r="AC208" s="25"/>
    </row>
    <row r="209" spans="2:29" ht="14.4" x14ac:dyDescent="0.3">
      <c r="B209" s="61"/>
      <c r="C209" s="61"/>
      <c r="D209" s="61"/>
      <c r="E209" s="61"/>
      <c r="F209" s="61"/>
      <c r="G209" s="61"/>
      <c r="L209" s="25"/>
      <c r="M209" s="64">
        <v>1246900</v>
      </c>
      <c r="N209" s="63">
        <v>249600</v>
      </c>
      <c r="O209" s="62">
        <v>20.010000000000002</v>
      </c>
      <c r="P209" s="63">
        <v>1789</v>
      </c>
      <c r="Q209" s="62">
        <v>59.12</v>
      </c>
      <c r="R209" s="26">
        <f t="shared" si="35"/>
        <v>1.0701445846961688</v>
      </c>
      <c r="S209" s="27">
        <f t="shared" si="41"/>
        <v>0.364640816131166</v>
      </c>
      <c r="T209" s="58">
        <f t="shared" si="36"/>
        <v>182.93168210162901</v>
      </c>
      <c r="U209" s="54">
        <f t="shared" si="37"/>
        <v>-0.19698068813949968</v>
      </c>
      <c r="V209" s="24">
        <f t="shared" si="38"/>
        <v>2.2622889278402534</v>
      </c>
      <c r="W209" s="55">
        <f t="shared" si="39"/>
        <v>0.3674326974334623</v>
      </c>
      <c r="X209" s="24">
        <f t="shared" si="40"/>
        <v>7.794601206111657E-6</v>
      </c>
      <c r="Y209" s="25"/>
      <c r="Z209" s="25"/>
      <c r="AA209" s="25"/>
      <c r="AB209" s="25"/>
      <c r="AC209" s="25"/>
    </row>
    <row r="210" spans="2:29" ht="14.4" x14ac:dyDescent="0.3">
      <c r="B210" s="61"/>
      <c r="C210" s="61"/>
      <c r="D210" s="61"/>
      <c r="E210" s="61"/>
      <c r="F210" s="61"/>
      <c r="G210" s="61"/>
      <c r="L210" s="25"/>
      <c r="M210" s="64">
        <v>1241100</v>
      </c>
      <c r="N210" s="63">
        <v>249600</v>
      </c>
      <c r="O210" s="62">
        <v>20.11</v>
      </c>
      <c r="P210" s="63">
        <v>1790</v>
      </c>
      <c r="Q210" s="62">
        <v>59.13</v>
      </c>
      <c r="R210" s="26">
        <f t="shared" si="35"/>
        <v>1.0652779273444153</v>
      </c>
      <c r="S210" s="27">
        <f t="shared" si="41"/>
        <v>0.36298255244049099</v>
      </c>
      <c r="T210" s="58">
        <f t="shared" si="36"/>
        <v>184.53961587932056</v>
      </c>
      <c r="U210" s="54">
        <f t="shared" si="37"/>
        <v>-0.19584867241339943</v>
      </c>
      <c r="V210" s="24">
        <f t="shared" si="38"/>
        <v>2.2660896122886993</v>
      </c>
      <c r="W210" s="55">
        <f t="shared" si="39"/>
        <v>0.36550824649559066</v>
      </c>
      <c r="X210" s="24">
        <f t="shared" si="40"/>
        <v>6.3791304599658142E-6</v>
      </c>
      <c r="Y210" s="25"/>
      <c r="Z210" s="25"/>
      <c r="AA210" s="25"/>
      <c r="AB210" s="25"/>
      <c r="AC210" s="25"/>
    </row>
    <row r="211" spans="2:29" ht="14.4" x14ac:dyDescent="0.3">
      <c r="B211" s="61"/>
      <c r="C211" s="61"/>
      <c r="D211" s="61"/>
      <c r="E211" s="61"/>
      <c r="F211" s="61"/>
      <c r="G211" s="61"/>
      <c r="L211" s="25"/>
      <c r="M211" s="64">
        <v>1235300</v>
      </c>
      <c r="N211" s="63">
        <v>249600</v>
      </c>
      <c r="O211" s="62">
        <v>20.21</v>
      </c>
      <c r="P211" s="63">
        <v>1791</v>
      </c>
      <c r="Q211" s="62">
        <v>59.15</v>
      </c>
      <c r="R211" s="26">
        <f t="shared" si="35"/>
        <v>1.0605207731757851</v>
      </c>
      <c r="S211" s="27">
        <f t="shared" si="41"/>
        <v>0.36136160083888696</v>
      </c>
      <c r="T211" s="58">
        <f t="shared" si="36"/>
        <v>186.13444745173396</v>
      </c>
      <c r="U211" s="54">
        <f t="shared" si="37"/>
        <v>-0.19474497235714539</v>
      </c>
      <c r="V211" s="24">
        <f t="shared" si="38"/>
        <v>2.2698267543977284</v>
      </c>
      <c r="W211" s="55">
        <f t="shared" si="39"/>
        <v>0.36361026116504813</v>
      </c>
      <c r="X211" s="24">
        <f t="shared" si="40"/>
        <v>5.0564732624512462E-6</v>
      </c>
      <c r="Y211" s="25"/>
      <c r="Z211" s="25"/>
      <c r="AA211" s="25"/>
      <c r="AB211" s="25"/>
      <c r="AC211" s="25"/>
    </row>
    <row r="212" spans="2:29" ht="14.4" x14ac:dyDescent="0.3">
      <c r="B212" s="61"/>
      <c r="C212" s="61"/>
      <c r="D212" s="61"/>
      <c r="E212" s="61"/>
      <c r="F212" s="61"/>
      <c r="G212" s="61"/>
      <c r="L212" s="25"/>
      <c r="M212" s="64">
        <v>1229400</v>
      </c>
      <c r="N212" s="63">
        <v>249600</v>
      </c>
      <c r="O212" s="62">
        <v>20.309999999999999</v>
      </c>
      <c r="P212" s="63">
        <v>1792</v>
      </c>
      <c r="Q212" s="62">
        <v>59.16</v>
      </c>
      <c r="R212" s="26">
        <f t="shared" si="35"/>
        <v>1.0555655622361511</v>
      </c>
      <c r="S212" s="27">
        <f t="shared" si="41"/>
        <v>0.35967316341933658</v>
      </c>
      <c r="T212" s="58">
        <f t="shared" si="36"/>
        <v>187.78161648100064</v>
      </c>
      <c r="U212" s="54">
        <f t="shared" si="37"/>
        <v>-0.19359829618511343</v>
      </c>
      <c r="V212" s="24">
        <f t="shared" si="38"/>
        <v>2.2736530732780675</v>
      </c>
      <c r="W212" s="55">
        <f t="shared" si="39"/>
        <v>0.36166110304842414</v>
      </c>
      <c r="X212" s="24">
        <f t="shared" si="40"/>
        <v>3.9519039688967616E-6</v>
      </c>
      <c r="Y212" s="25"/>
      <c r="Z212" s="25"/>
      <c r="AA212" s="25"/>
      <c r="AB212" s="25"/>
      <c r="AC212" s="25"/>
    </row>
    <row r="213" spans="2:29" ht="14.4" x14ac:dyDescent="0.3">
      <c r="B213" s="61"/>
      <c r="C213" s="61"/>
      <c r="D213" s="61"/>
      <c r="E213" s="61"/>
      <c r="F213" s="61"/>
      <c r="G213" s="61"/>
      <c r="L213" s="25"/>
      <c r="M213" s="64">
        <v>1223600</v>
      </c>
      <c r="N213" s="63">
        <v>249700</v>
      </c>
      <c r="O213" s="62">
        <v>20.399999999999999</v>
      </c>
      <c r="P213" s="63">
        <v>1793</v>
      </c>
      <c r="Q213" s="62">
        <v>59.17</v>
      </c>
      <c r="R213" s="26">
        <f t="shared" si="35"/>
        <v>1.0506951325284235</v>
      </c>
      <c r="S213" s="27">
        <f t="shared" si="41"/>
        <v>0.35801361433696705</v>
      </c>
      <c r="T213" s="58">
        <f t="shared" si="36"/>
        <v>189.41997522420624</v>
      </c>
      <c r="U213" s="54">
        <f t="shared" si="37"/>
        <v>-0.1924741817350602</v>
      </c>
      <c r="V213" s="24">
        <f t="shared" si="38"/>
        <v>2.2774257754709235</v>
      </c>
      <c r="W213" s="55">
        <f t="shared" si="39"/>
        <v>0.35973341273620196</v>
      </c>
      <c r="X213" s="24">
        <f t="shared" si="40"/>
        <v>2.9577065340109846E-6</v>
      </c>
      <c r="Y213" s="25"/>
      <c r="Z213" s="25"/>
      <c r="AA213" s="25"/>
      <c r="AB213" s="25"/>
      <c r="AC213" s="25"/>
    </row>
    <row r="214" spans="2:29" ht="14.4" x14ac:dyDescent="0.3">
      <c r="B214" s="61"/>
      <c r="C214" s="61"/>
      <c r="D214" s="61"/>
      <c r="E214" s="61"/>
      <c r="F214" s="61"/>
      <c r="G214" s="61"/>
      <c r="M214" s="64">
        <v>1217900</v>
      </c>
      <c r="N214" s="63">
        <v>249700</v>
      </c>
      <c r="O214" s="62">
        <v>20.5</v>
      </c>
      <c r="P214" s="63">
        <v>1794</v>
      </c>
      <c r="Q214" s="62">
        <v>59.18</v>
      </c>
      <c r="R214" s="26">
        <f t="shared" si="35"/>
        <v>1.0459095113423427</v>
      </c>
      <c r="S214" s="27">
        <f t="shared" si="41"/>
        <v>0.35638296289047811</v>
      </c>
      <c r="T214" s="58">
        <f t="shared" si="36"/>
        <v>191.0502233662346</v>
      </c>
      <c r="U214" s="54">
        <f t="shared" si="37"/>
        <v>-0.19137246826362111</v>
      </c>
      <c r="V214" s="24">
        <f t="shared" si="38"/>
        <v>2.2811475497798135</v>
      </c>
      <c r="W214" s="55">
        <f t="shared" si="39"/>
        <v>0.35782604048348943</v>
      </c>
      <c r="X214" s="24">
        <f t="shared" si="40"/>
        <v>2.0824729394513493E-6</v>
      </c>
    </row>
    <row r="215" spans="2:29" ht="14.4" x14ac:dyDescent="0.3">
      <c r="B215" s="61"/>
      <c r="C215" s="61"/>
      <c r="D215" s="61"/>
      <c r="E215" s="61"/>
      <c r="F215" s="61"/>
      <c r="G215" s="61"/>
      <c r="M215" s="64">
        <v>1212100</v>
      </c>
      <c r="N215" s="63">
        <v>249700</v>
      </c>
      <c r="O215" s="62">
        <v>20.6</v>
      </c>
      <c r="P215" s="63">
        <v>1795</v>
      </c>
      <c r="Q215" s="62">
        <v>59.19</v>
      </c>
      <c r="R215" s="26">
        <f t="shared" si="35"/>
        <v>1.0410369518489162</v>
      </c>
      <c r="S215" s="27">
        <f t="shared" si="41"/>
        <v>0.3547226881054264</v>
      </c>
      <c r="T215" s="58">
        <f t="shared" si="36"/>
        <v>192.70954699845279</v>
      </c>
      <c r="U215" s="54">
        <f t="shared" si="37"/>
        <v>-0.19025360452283321</v>
      </c>
      <c r="V215" s="24">
        <f t="shared" si="38"/>
        <v>2.2849032305145172</v>
      </c>
      <c r="W215" s="55">
        <f t="shared" si="39"/>
        <v>0.35589553147311803</v>
      </c>
      <c r="X215" s="24">
        <f t="shared" si="40"/>
        <v>1.3755615651382532E-6</v>
      </c>
    </row>
    <row r="216" spans="2:29" ht="14.4" x14ac:dyDescent="0.3">
      <c r="B216" s="61"/>
      <c r="C216" s="61"/>
      <c r="D216" s="61"/>
      <c r="E216" s="61"/>
      <c r="F216" s="61"/>
      <c r="G216" s="61"/>
      <c r="M216" s="64">
        <v>1206400</v>
      </c>
      <c r="N216" s="63">
        <v>249700</v>
      </c>
      <c r="O216" s="62">
        <v>20.7</v>
      </c>
      <c r="P216" s="63">
        <v>1796</v>
      </c>
      <c r="Q216" s="62">
        <v>59.2</v>
      </c>
      <c r="R216" s="26">
        <f t="shared" si="35"/>
        <v>1.0362492196571536</v>
      </c>
      <c r="S216" s="27">
        <f t="shared" si="41"/>
        <v>0.35309131735535393</v>
      </c>
      <c r="T216" s="58">
        <f t="shared" si="36"/>
        <v>194.36056058962706</v>
      </c>
      <c r="U216" s="54">
        <f t="shared" si="37"/>
        <v>-0.18915701982975056</v>
      </c>
      <c r="V216" s="24">
        <f t="shared" si="38"/>
        <v>2.2886081430182097</v>
      </c>
      <c r="W216" s="55">
        <f t="shared" si="39"/>
        <v>0.35398543224701562</v>
      </c>
      <c r="X216" s="24">
        <f t="shared" si="40"/>
        <v>7.994414394911962E-7</v>
      </c>
    </row>
    <row r="217" spans="2:29" ht="14.4" x14ac:dyDescent="0.3">
      <c r="B217" s="61"/>
      <c r="C217" s="61"/>
      <c r="D217" s="61"/>
      <c r="E217" s="61"/>
      <c r="F217" s="61"/>
      <c r="G217" s="61"/>
      <c r="M217" s="64">
        <v>1200700</v>
      </c>
      <c r="N217" s="63">
        <v>249700</v>
      </c>
      <c r="O217" s="62">
        <v>20.79</v>
      </c>
      <c r="P217" s="63">
        <v>1797</v>
      </c>
      <c r="Q217" s="62">
        <v>59.21</v>
      </c>
      <c r="R217" s="26">
        <f t="shared" si="35"/>
        <v>1.0314604371003746</v>
      </c>
      <c r="S217" s="27">
        <f t="shared" si="41"/>
        <v>0.35145958870415084</v>
      </c>
      <c r="T217" s="58">
        <f t="shared" si="36"/>
        <v>196.0209621569476</v>
      </c>
      <c r="U217" s="54">
        <f t="shared" si="37"/>
        <v>-0.1880629573501561</v>
      </c>
      <c r="V217" s="24">
        <f t="shared" si="38"/>
        <v>2.2923025165723119</v>
      </c>
      <c r="W217" s="55">
        <f t="shared" si="39"/>
        <v>0.35207512620729486</v>
      </c>
      <c r="X217" s="24">
        <f t="shared" si="40"/>
        <v>3.7888641777678157E-7</v>
      </c>
    </row>
    <row r="218" spans="2:29" ht="14.4" x14ac:dyDescent="0.3">
      <c r="B218" s="61"/>
      <c r="C218" s="61"/>
      <c r="D218" s="61"/>
      <c r="E218" s="61"/>
      <c r="F218" s="61"/>
      <c r="G218" s="61"/>
      <c r="M218" s="64">
        <v>1195000</v>
      </c>
      <c r="N218" s="63">
        <v>249600</v>
      </c>
      <c r="O218" s="62">
        <v>20.89</v>
      </c>
      <c r="P218" s="63">
        <v>1798</v>
      </c>
      <c r="Q218" s="62">
        <v>59.23</v>
      </c>
      <c r="R218" s="26">
        <f t="shared" si="35"/>
        <v>1.0267773216084246</v>
      </c>
      <c r="S218" s="27">
        <f t="shared" si="41"/>
        <v>0.3498638650239661</v>
      </c>
      <c r="T218" s="58">
        <f t="shared" si="36"/>
        <v>197.66796138674678</v>
      </c>
      <c r="U218" s="54">
        <f t="shared" si="37"/>
        <v>-0.18699569492872814</v>
      </c>
      <c r="V218" s="24">
        <f t="shared" si="38"/>
        <v>2.2959362832716401</v>
      </c>
      <c r="W218" s="55">
        <f t="shared" si="39"/>
        <v>0.35019064851721005</v>
      </c>
      <c r="X218" s="24">
        <f t="shared" si="40"/>
        <v>1.0678745145671403E-7</v>
      </c>
    </row>
    <row r="219" spans="2:29" ht="14.4" x14ac:dyDescent="0.3">
      <c r="B219" s="61"/>
      <c r="C219" s="61"/>
      <c r="D219" s="61"/>
      <c r="E219" s="61"/>
      <c r="F219" s="61"/>
      <c r="G219" s="61"/>
      <c r="M219" s="64">
        <v>1189300</v>
      </c>
      <c r="N219" s="63">
        <v>249600</v>
      </c>
      <c r="O219" s="62">
        <v>20.99</v>
      </c>
      <c r="P219" s="63">
        <v>1799</v>
      </c>
      <c r="Q219" s="62">
        <v>59.24</v>
      </c>
      <c r="R219" s="26">
        <f t="shared" si="35"/>
        <v>1.0219858994993418</v>
      </c>
      <c r="S219" s="27">
        <f t="shared" si="41"/>
        <v>0.34823123697232677</v>
      </c>
      <c r="T219" s="58">
        <f t="shared" si="36"/>
        <v>199.3493415077366</v>
      </c>
      <c r="U219" s="54">
        <f t="shared" si="37"/>
        <v>-0.18590645757108018</v>
      </c>
      <c r="V219" s="24">
        <f t="shared" si="38"/>
        <v>2.2996148054359415</v>
      </c>
      <c r="W219" s="55">
        <f t="shared" si="39"/>
        <v>0.34827737785434687</v>
      </c>
      <c r="X219" s="24">
        <f t="shared" si="40"/>
        <v>2.128980993592411E-9</v>
      </c>
    </row>
    <row r="220" spans="2:29" ht="14.4" x14ac:dyDescent="0.3">
      <c r="B220" s="61"/>
      <c r="C220" s="61"/>
      <c r="D220" s="61"/>
      <c r="E220" s="61"/>
      <c r="F220" s="61"/>
      <c r="G220" s="61"/>
      <c r="M220" s="64">
        <v>1183600</v>
      </c>
      <c r="N220" s="63">
        <v>249600</v>
      </c>
      <c r="O220" s="62">
        <v>21.09</v>
      </c>
      <c r="P220" s="63">
        <v>1800</v>
      </c>
      <c r="Q220" s="62">
        <v>59.25</v>
      </c>
      <c r="R220" s="26">
        <f t="shared" si="35"/>
        <v>1.0171934286531195</v>
      </c>
      <c r="S220" s="27">
        <f t="shared" si="41"/>
        <v>0.34659825157423918</v>
      </c>
      <c r="T220" s="58">
        <f t="shared" si="36"/>
        <v>201.04117532265175</v>
      </c>
      <c r="U220" s="54">
        <f t="shared" si="37"/>
        <v>-0.18481970773838369</v>
      </c>
      <c r="V220" s="24">
        <f t="shared" si="38"/>
        <v>2.3032850145551227</v>
      </c>
      <c r="W220" s="55">
        <f t="shared" si="39"/>
        <v>0.34636281670979219</v>
      </c>
      <c r="X220" s="24">
        <f t="shared" si="40"/>
        <v>5.5429575397173876E-8</v>
      </c>
    </row>
    <row r="221" spans="2:29" ht="14.4" x14ac:dyDescent="0.3">
      <c r="B221" s="61"/>
      <c r="C221" s="61"/>
      <c r="D221" s="61"/>
      <c r="E221" s="61"/>
      <c r="F221" s="61"/>
      <c r="G221" s="61"/>
      <c r="M221" s="64">
        <v>1177900</v>
      </c>
      <c r="N221" s="63">
        <v>249500</v>
      </c>
      <c r="O221" s="62">
        <v>21.18</v>
      </c>
      <c r="P221" s="63">
        <v>1801</v>
      </c>
      <c r="Q221" s="62">
        <v>59.26</v>
      </c>
      <c r="R221" s="26">
        <f t="shared" si="35"/>
        <v>1.0123999095141698</v>
      </c>
      <c r="S221" s="27">
        <f t="shared" si="41"/>
        <v>0.3449649089811323</v>
      </c>
      <c r="T221" s="58">
        <f t="shared" si="36"/>
        <v>202.74245489797542</v>
      </c>
      <c r="U221" s="54">
        <f t="shared" si="37"/>
        <v>-0.18373543370647169</v>
      </c>
      <c r="V221" s="24">
        <f t="shared" si="38"/>
        <v>2.3069447008257473</v>
      </c>
      <c r="W221" s="55">
        <f t="shared" si="39"/>
        <v>0.34444814458709916</v>
      </c>
      <c r="X221" s="24">
        <f t="shared" si="40"/>
        <v>2.670454389404408E-7</v>
      </c>
    </row>
    <row r="222" spans="2:29" ht="14.4" x14ac:dyDescent="0.3">
      <c r="B222" s="61"/>
      <c r="C222" s="61"/>
      <c r="D222" s="61"/>
      <c r="E222" s="61"/>
      <c r="F222" s="61"/>
      <c r="G222" s="61"/>
      <c r="M222" s="64">
        <v>1172300</v>
      </c>
      <c r="N222" s="63">
        <v>249500</v>
      </c>
      <c r="O222" s="62">
        <v>21.28</v>
      </c>
      <c r="P222" s="63">
        <v>1802</v>
      </c>
      <c r="Q222" s="62">
        <v>59.27</v>
      </c>
      <c r="R222" s="26">
        <f t="shared" si="35"/>
        <v>1.0076913010103781</v>
      </c>
      <c r="S222" s="27">
        <f t="shared" si="41"/>
        <v>0.34336049881803993</v>
      </c>
      <c r="T222" s="58">
        <f t="shared" si="36"/>
        <v>204.43459461142447</v>
      </c>
      <c r="U222" s="54">
        <f t="shared" si="37"/>
        <v>-0.18267299515321203</v>
      </c>
      <c r="V222" s="24">
        <f t="shared" si="38"/>
        <v>2.3105543893959672</v>
      </c>
      <c r="W222" s="55">
        <f t="shared" si="39"/>
        <v>0.34255413614155061</v>
      </c>
      <c r="X222" s="24">
        <f t="shared" si="40"/>
        <v>6.5022076603500997E-7</v>
      </c>
    </row>
    <row r="223" spans="2:29" ht="14.4" x14ac:dyDescent="0.3">
      <c r="B223" s="61"/>
      <c r="C223" s="61"/>
      <c r="D223" s="61"/>
      <c r="E223" s="61"/>
      <c r="F223" s="61"/>
      <c r="G223" s="61"/>
      <c r="M223" s="64">
        <v>1166600</v>
      </c>
      <c r="N223" s="63">
        <v>249400</v>
      </c>
      <c r="O223" s="62">
        <v>21.38</v>
      </c>
      <c r="P223" s="63">
        <v>1803</v>
      </c>
      <c r="Q223" s="62">
        <v>59.28</v>
      </c>
      <c r="R223" s="26">
        <f t="shared" si="35"/>
        <v>1.0028956955366652</v>
      </c>
      <c r="S223" s="27">
        <f t="shared" si="41"/>
        <v>0.34172644532771257</v>
      </c>
      <c r="T223" s="58">
        <f t="shared" si="36"/>
        <v>206.15685670059466</v>
      </c>
      <c r="U223" s="54">
        <f t="shared" si="37"/>
        <v>-0.18159359180233658</v>
      </c>
      <c r="V223" s="24">
        <f t="shared" si="38"/>
        <v>2.3141977838509891</v>
      </c>
      <c r="W223" s="55">
        <f t="shared" si="39"/>
        <v>0.34063689310486978</v>
      </c>
      <c r="X223" s="24">
        <f t="shared" si="40"/>
        <v>1.1871240463016721E-6</v>
      </c>
    </row>
    <row r="224" spans="2:29" ht="14.4" x14ac:dyDescent="0.3">
      <c r="B224" s="61"/>
      <c r="C224" s="61"/>
      <c r="D224" s="61"/>
      <c r="E224" s="61"/>
      <c r="F224" s="61"/>
      <c r="G224" s="61"/>
      <c r="M224" s="64">
        <v>1161000</v>
      </c>
      <c r="N224" s="63">
        <v>249300</v>
      </c>
      <c r="O224" s="62">
        <v>21.48</v>
      </c>
      <c r="P224" s="63">
        <v>1804</v>
      </c>
      <c r="Q224" s="62">
        <v>59.29</v>
      </c>
      <c r="R224" s="26">
        <f t="shared" si="35"/>
        <v>0.99818501941641569</v>
      </c>
      <c r="S224" s="27">
        <f t="shared" si="41"/>
        <v>0.34012133064547073</v>
      </c>
      <c r="T224" s="58">
        <f t="shared" si="36"/>
        <v>207.86977443983125</v>
      </c>
      <c r="U224" s="54">
        <f t="shared" si="37"/>
        <v>-0.18053591002452399</v>
      </c>
      <c r="V224" s="24">
        <f t="shared" si="38"/>
        <v>2.3177913447989713</v>
      </c>
      <c r="W224" s="55">
        <f t="shared" si="39"/>
        <v>0.33874039687244073</v>
      </c>
      <c r="X224" s="24">
        <f t="shared" si="40"/>
        <v>1.906978085494877E-6</v>
      </c>
    </row>
    <row r="225" spans="2:24" ht="14.4" x14ac:dyDescent="0.3">
      <c r="B225" s="61"/>
      <c r="C225" s="61"/>
      <c r="D225" s="61"/>
      <c r="E225" s="61"/>
      <c r="F225" s="61"/>
      <c r="G225" s="61"/>
      <c r="M225" s="64">
        <v>1155400</v>
      </c>
      <c r="N225" s="63">
        <v>249300</v>
      </c>
      <c r="O225" s="62">
        <v>21.57</v>
      </c>
      <c r="P225" s="63">
        <v>1805</v>
      </c>
      <c r="Q225" s="62">
        <v>59.29</v>
      </c>
      <c r="R225" s="26">
        <f t="shared" si="35"/>
        <v>0.99337034576548389</v>
      </c>
      <c r="S225" s="27">
        <f t="shared" si="41"/>
        <v>0.33848077986888625</v>
      </c>
      <c r="T225" s="58">
        <f t="shared" si="36"/>
        <v>209.61598149612217</v>
      </c>
      <c r="U225" s="54">
        <f t="shared" si="37"/>
        <v>-0.17945753307040155</v>
      </c>
      <c r="V225" s="24">
        <f t="shared" si="38"/>
        <v>2.3214243909595274</v>
      </c>
      <c r="W225" s="55">
        <f t="shared" si="39"/>
        <v>0.3368175172820812</v>
      </c>
      <c r="X225" s="24">
        <f t="shared" si="40"/>
        <v>2.7664424326654186E-6</v>
      </c>
    </row>
    <row r="226" spans="2:24" ht="14.4" x14ac:dyDescent="0.3">
      <c r="B226" s="61"/>
      <c r="C226" s="61"/>
      <c r="D226" s="61"/>
      <c r="E226" s="61"/>
      <c r="F226" s="61"/>
      <c r="G226" s="61"/>
      <c r="M226" s="64">
        <v>1149800</v>
      </c>
      <c r="N226" s="63">
        <v>249200</v>
      </c>
      <c r="O226" s="62">
        <v>21.67</v>
      </c>
      <c r="P226" s="63">
        <v>1806</v>
      </c>
      <c r="Q226" s="62">
        <v>59.3</v>
      </c>
      <c r="R226" s="26">
        <f t="shared" si="35"/>
        <v>0.98865814188208501</v>
      </c>
      <c r="S226" s="27">
        <f t="shared" si="41"/>
        <v>0.33687514461698531</v>
      </c>
      <c r="T226" s="58">
        <f t="shared" si="36"/>
        <v>211.34859471450508</v>
      </c>
      <c r="U226" s="54">
        <f t="shared" si="37"/>
        <v>-0.17840469346729373</v>
      </c>
      <c r="V226" s="24">
        <f t="shared" si="38"/>
        <v>2.324999364491676</v>
      </c>
      <c r="W226" s="55">
        <f t="shared" si="39"/>
        <v>0.33491991595562465</v>
      </c>
      <c r="X226" s="24">
        <f t="shared" si="40"/>
        <v>3.8229191182062139E-6</v>
      </c>
    </row>
    <row r="227" spans="2:24" ht="14.4" x14ac:dyDescent="0.3">
      <c r="B227" s="61"/>
      <c r="C227" s="61"/>
      <c r="D227" s="61"/>
      <c r="E227" s="61"/>
      <c r="F227" s="61"/>
      <c r="G227" s="61"/>
      <c r="M227" s="64">
        <v>1144100</v>
      </c>
      <c r="N227" s="63">
        <v>249100</v>
      </c>
      <c r="O227" s="62">
        <v>21.77</v>
      </c>
      <c r="P227" s="63">
        <v>1807</v>
      </c>
      <c r="Q227" s="62">
        <v>59.31</v>
      </c>
      <c r="R227" s="26">
        <f t="shared" si="35"/>
        <v>0.98385891575258944</v>
      </c>
      <c r="S227" s="27">
        <f t="shared" si="41"/>
        <v>0.3352398574252512</v>
      </c>
      <c r="T227" s="58">
        <f t="shared" si="36"/>
        <v>213.11185193191392</v>
      </c>
      <c r="U227" s="54">
        <f t="shared" si="37"/>
        <v>-0.17733502769982984</v>
      </c>
      <c r="V227" s="24">
        <f t="shared" si="38"/>
        <v>2.3286076030952407</v>
      </c>
      <c r="W227" s="55">
        <f t="shared" si="39"/>
        <v>0.33299915169688732</v>
      </c>
      <c r="X227" s="24">
        <f t="shared" si="40"/>
        <v>5.0207621611227001E-6</v>
      </c>
    </row>
    <row r="228" spans="2:24" ht="14.4" x14ac:dyDescent="0.3">
      <c r="B228" s="61"/>
      <c r="C228" s="61"/>
      <c r="D228" s="61"/>
      <c r="E228" s="61"/>
      <c r="F228" s="61"/>
      <c r="G228" s="61"/>
      <c r="M228" s="64">
        <v>1138500</v>
      </c>
      <c r="N228" s="63">
        <v>248900</v>
      </c>
      <c r="O228" s="62">
        <v>21.87</v>
      </c>
      <c r="P228" s="63">
        <v>1808</v>
      </c>
      <c r="Q228" s="62">
        <v>59.31</v>
      </c>
      <c r="R228" s="26">
        <f t="shared" si="35"/>
        <v>0.979043244108315</v>
      </c>
      <c r="S228" s="27">
        <f t="shared" si="41"/>
        <v>0.33359896659264798</v>
      </c>
      <c r="T228" s="58">
        <f t="shared" si="36"/>
        <v>214.88931147708581</v>
      </c>
      <c r="U228" s="54">
        <f t="shared" si="37"/>
        <v>-0.17626433812773559</v>
      </c>
      <c r="V228" s="24">
        <f t="shared" si="38"/>
        <v>2.3322148143655039</v>
      </c>
      <c r="W228" s="55">
        <f t="shared" si="39"/>
        <v>0.33107338948154008</v>
      </c>
      <c r="X228" s="24">
        <f t="shared" si="40"/>
        <v>6.3785397441521349E-6</v>
      </c>
    </row>
    <row r="229" spans="2:24" ht="14.4" x14ac:dyDescent="0.3">
      <c r="B229" s="61"/>
      <c r="C229" s="61"/>
      <c r="D229" s="61"/>
      <c r="E229" s="61"/>
      <c r="F229" s="61"/>
      <c r="G229" s="61"/>
      <c r="M229" s="64">
        <v>1132800</v>
      </c>
      <c r="N229" s="63">
        <v>248800</v>
      </c>
      <c r="O229" s="62">
        <v>21.97</v>
      </c>
      <c r="P229" s="63">
        <v>1809</v>
      </c>
      <c r="Q229" s="62">
        <v>59.32</v>
      </c>
      <c r="R229" s="26">
        <f t="shared" si="35"/>
        <v>0.97424247371608352</v>
      </c>
      <c r="S229" s="27">
        <f t="shared" si="41"/>
        <v>0.33196315320918945</v>
      </c>
      <c r="T229" s="58">
        <f t="shared" si="36"/>
        <v>216.67360976387241</v>
      </c>
      <c r="U229" s="54">
        <f t="shared" si="37"/>
        <v>-0.17519958255948856</v>
      </c>
      <c r="V229" s="24">
        <f t="shared" si="38"/>
        <v>2.3358060186946914</v>
      </c>
      <c r="W229" s="55">
        <f t="shared" si="39"/>
        <v>0.32915064972929076</v>
      </c>
      <c r="X229" s="24">
        <f t="shared" si="40"/>
        <v>7.9101758244422864E-6</v>
      </c>
    </row>
    <row r="230" spans="2:24" ht="14.4" x14ac:dyDescent="0.3">
      <c r="B230" s="61"/>
      <c r="C230" s="61"/>
      <c r="D230" s="61"/>
      <c r="E230" s="61"/>
      <c r="F230" s="61"/>
      <c r="G230" s="61"/>
      <c r="M230" s="64">
        <v>1127100</v>
      </c>
      <c r="N230" s="63">
        <v>248700</v>
      </c>
      <c r="O230" s="62">
        <v>22.06</v>
      </c>
      <c r="P230" s="63">
        <v>1810</v>
      </c>
      <c r="Q230" s="62">
        <v>59.32</v>
      </c>
      <c r="R230" s="26">
        <f t="shared" si="35"/>
        <v>0.96934030025194018</v>
      </c>
      <c r="S230" s="27">
        <f t="shared" si="41"/>
        <v>0.33029278776666443</v>
      </c>
      <c r="T230" s="58">
        <f t="shared" si="36"/>
        <v>218.49128580788417</v>
      </c>
      <c r="U230" s="54">
        <f t="shared" si="37"/>
        <v>-0.17411502401995918</v>
      </c>
      <c r="V230" s="24">
        <f t="shared" si="38"/>
        <v>2.3394341204779776</v>
      </c>
      <c r="W230" s="55">
        <f t="shared" si="39"/>
        <v>0.32720254280927763</v>
      </c>
      <c r="X230" s="24">
        <f t="shared" si="40"/>
        <v>9.5496138966545494E-6</v>
      </c>
    </row>
    <row r="231" spans="2:24" ht="14.4" x14ac:dyDescent="0.3">
      <c r="B231" s="61"/>
      <c r="C231" s="61"/>
      <c r="D231" s="61"/>
      <c r="E231" s="61"/>
      <c r="F231" s="61"/>
      <c r="G231" s="61"/>
      <c r="M231" s="64">
        <v>1121400</v>
      </c>
      <c r="N231" s="63">
        <v>248500</v>
      </c>
      <c r="O231" s="62">
        <v>22.16</v>
      </c>
      <c r="P231" s="63">
        <v>1811</v>
      </c>
      <c r="Q231" s="62">
        <v>59.33</v>
      </c>
      <c r="R231" s="26">
        <f t="shared" si="35"/>
        <v>0.96453797743115144</v>
      </c>
      <c r="S231" s="27">
        <f t="shared" si="41"/>
        <v>0.32865644540906153</v>
      </c>
      <c r="T231" s="58">
        <f t="shared" si="36"/>
        <v>220.29564934981744</v>
      </c>
      <c r="U231" s="54">
        <f t="shared" si="37"/>
        <v>-0.17305517628461009</v>
      </c>
      <c r="V231" s="24">
        <f t="shared" si="38"/>
        <v>2.3430059202918274</v>
      </c>
      <c r="W231" s="55">
        <f t="shared" si="39"/>
        <v>0.32527914109470568</v>
      </c>
      <c r="X231" s="24">
        <f t="shared" si="40"/>
        <v>1.1406184431766601E-5</v>
      </c>
    </row>
    <row r="232" spans="2:24" ht="14.4" x14ac:dyDescent="0.3">
      <c r="B232" s="61"/>
      <c r="C232" s="61"/>
      <c r="D232" s="61"/>
      <c r="E232" s="61"/>
      <c r="F232" s="61"/>
      <c r="G232" s="61"/>
      <c r="M232" s="64">
        <v>1115700</v>
      </c>
      <c r="N232" s="63">
        <v>248400</v>
      </c>
      <c r="O232" s="62">
        <v>22.26</v>
      </c>
      <c r="P232" s="63">
        <v>1812</v>
      </c>
      <c r="Q232" s="62">
        <v>59.33</v>
      </c>
      <c r="R232" s="26">
        <f t="shared" si="35"/>
        <v>0.95963529643297263</v>
      </c>
      <c r="S232" s="27">
        <f t="shared" si="41"/>
        <v>0.32698590702950769</v>
      </c>
      <c r="T232" s="58">
        <f t="shared" si="36"/>
        <v>222.1344795160604</v>
      </c>
      <c r="U232" s="54">
        <f t="shared" si="37"/>
        <v>-0.17197584151861436</v>
      </c>
      <c r="V232" s="24">
        <f t="shared" si="38"/>
        <v>2.3466159745834028</v>
      </c>
      <c r="W232" s="55">
        <f t="shared" si="39"/>
        <v>0.32332955212368497</v>
      </c>
      <c r="X232" s="24">
        <f t="shared" si="40"/>
        <v>1.3368931197333892E-5</v>
      </c>
    </row>
    <row r="233" spans="2:24" ht="14.4" x14ac:dyDescent="0.3">
      <c r="B233" s="61"/>
      <c r="C233" s="61"/>
      <c r="D233" s="61"/>
      <c r="E233" s="61"/>
      <c r="F233" s="61"/>
      <c r="G233" s="61"/>
      <c r="M233" s="64">
        <v>1109800</v>
      </c>
      <c r="N233" s="63">
        <v>248200</v>
      </c>
      <c r="O233" s="62">
        <v>22.36</v>
      </c>
      <c r="P233" s="63">
        <v>1813</v>
      </c>
      <c r="Q233" s="62">
        <v>59.34</v>
      </c>
      <c r="R233" s="26">
        <f t="shared" si="35"/>
        <v>0.95465938022961516</v>
      </c>
      <c r="S233" s="27">
        <f t="shared" si="41"/>
        <v>0.32529041450322654</v>
      </c>
      <c r="T233" s="58">
        <f t="shared" si="36"/>
        <v>224.00140634768616</v>
      </c>
      <c r="U233" s="54">
        <f t="shared" si="37"/>
        <v>-0.17088311984502574</v>
      </c>
      <c r="V233" s="24">
        <f t="shared" si="38"/>
        <v>2.3502507449731023</v>
      </c>
      <c r="W233" s="55">
        <f t="shared" si="39"/>
        <v>0.32136092405659322</v>
      </c>
      <c r="X233" s="24">
        <f t="shared" si="40"/>
        <v>1.5440895170182539E-5</v>
      </c>
    </row>
    <row r="234" spans="2:24" ht="14.4" x14ac:dyDescent="0.3">
      <c r="B234" s="61"/>
      <c r="C234" s="61"/>
      <c r="D234" s="61"/>
      <c r="E234" s="61"/>
      <c r="F234" s="61"/>
      <c r="G234" s="61"/>
      <c r="M234" s="64">
        <v>1104000</v>
      </c>
      <c r="N234" s="63">
        <v>247900</v>
      </c>
      <c r="O234" s="62">
        <v>22.46</v>
      </c>
      <c r="P234" s="63">
        <v>1814</v>
      </c>
      <c r="Q234" s="62">
        <v>59.34</v>
      </c>
      <c r="R234" s="26">
        <f t="shared" si="35"/>
        <v>0.94967017099792328</v>
      </c>
      <c r="S234" s="27">
        <f t="shared" si="41"/>
        <v>0.32359039251357197</v>
      </c>
      <c r="T234" s="58">
        <f t="shared" si="36"/>
        <v>225.88217830649424</v>
      </c>
      <c r="U234" s="54">
        <f t="shared" si="37"/>
        <v>-0.16979023246295891</v>
      </c>
      <c r="V234" s="24">
        <f t="shared" si="38"/>
        <v>2.353881967226382</v>
      </c>
      <c r="W234" s="55">
        <f t="shared" si="39"/>
        <v>0.31938849878193831</v>
      </c>
      <c r="X234" s="24">
        <f t="shared" si="40"/>
        <v>1.7655910931942199E-5</v>
      </c>
    </row>
    <row r="235" spans="2:24" ht="14.4" x14ac:dyDescent="0.3">
      <c r="B235" s="61"/>
      <c r="C235" s="61"/>
      <c r="D235" s="61"/>
      <c r="E235" s="61"/>
      <c r="F235" s="61"/>
      <c r="G235" s="61"/>
      <c r="M235" s="64">
        <v>1098300</v>
      </c>
      <c r="N235" s="63">
        <v>247700</v>
      </c>
      <c r="O235" s="62">
        <v>22.56</v>
      </c>
      <c r="P235" s="63">
        <v>1815</v>
      </c>
      <c r="Q235" s="62">
        <v>59.34</v>
      </c>
      <c r="R235" s="26">
        <f t="shared" si="35"/>
        <v>0.94476698261505354</v>
      </c>
      <c r="S235" s="27">
        <f t="shared" si="41"/>
        <v>0.3219196812478769</v>
      </c>
      <c r="T235" s="58">
        <f t="shared" si="36"/>
        <v>227.75278048513059</v>
      </c>
      <c r="U235" s="54">
        <f t="shared" si="37"/>
        <v>-0.16871886081602011</v>
      </c>
      <c r="V235" s="24">
        <f t="shared" si="38"/>
        <v>2.3574636876954336</v>
      </c>
      <c r="W235" s="55">
        <f t="shared" si="39"/>
        <v>0.31743734615808294</v>
      </c>
      <c r="X235" s="24">
        <f t="shared" si="40"/>
        <v>2.0091327857198175E-5</v>
      </c>
    </row>
    <row r="236" spans="2:24" ht="14.4" x14ac:dyDescent="0.3">
      <c r="B236" s="61"/>
      <c r="C236" s="61"/>
      <c r="D236" s="61"/>
      <c r="E236" s="61"/>
      <c r="F236" s="61"/>
      <c r="G236" s="61"/>
      <c r="M236" s="64">
        <v>1092500</v>
      </c>
      <c r="N236" s="63">
        <v>247500</v>
      </c>
      <c r="O236" s="62">
        <v>22.65</v>
      </c>
      <c r="P236" s="63">
        <v>1816</v>
      </c>
      <c r="Q236" s="62">
        <v>59.34</v>
      </c>
      <c r="R236" s="26">
        <f t="shared" si="35"/>
        <v>0.93977777338336155</v>
      </c>
      <c r="S236" s="27">
        <f t="shared" si="41"/>
        <v>0.32021965925822221</v>
      </c>
      <c r="T236" s="58">
        <f t="shared" si="36"/>
        <v>229.65385730185517</v>
      </c>
      <c r="U236" s="54">
        <f t="shared" si="37"/>
        <v>-0.16763139937464383</v>
      </c>
      <c r="V236" s="24">
        <f t="shared" si="38"/>
        <v>2.3610737442927716</v>
      </c>
      <c r="W236" s="55">
        <f t="shared" si="39"/>
        <v>0.31546509725609528</v>
      </c>
      <c r="X236" s="24">
        <f t="shared" si="40"/>
        <v>2.2605859832069217E-5</v>
      </c>
    </row>
    <row r="237" spans="2:24" ht="14.4" x14ac:dyDescent="0.3">
      <c r="B237" s="61"/>
      <c r="C237" s="61"/>
      <c r="D237" s="61"/>
      <c r="E237" s="61"/>
      <c r="F237" s="61"/>
      <c r="G237" s="61"/>
      <c r="M237" s="64">
        <v>1086800</v>
      </c>
      <c r="N237" s="63">
        <v>247300</v>
      </c>
      <c r="O237" s="62">
        <v>22.75</v>
      </c>
      <c r="P237" s="63">
        <v>1817</v>
      </c>
      <c r="Q237" s="62">
        <v>59.34</v>
      </c>
      <c r="R237" s="26">
        <f t="shared" si="35"/>
        <v>0.93487458500049181</v>
      </c>
      <c r="S237" s="27">
        <f t="shared" si="41"/>
        <v>0.31854894799252714</v>
      </c>
      <c r="T237" s="58">
        <f t="shared" si="36"/>
        <v>231.54456492507364</v>
      </c>
      <c r="U237" s="54">
        <f t="shared" si="37"/>
        <v>-0.1665653336759724</v>
      </c>
      <c r="V237" s="24">
        <f t="shared" si="38"/>
        <v>2.3646345912001245</v>
      </c>
      <c r="W237" s="55">
        <f t="shared" si="39"/>
        <v>0.31351414992858695</v>
      </c>
      <c r="X237" s="24">
        <f t="shared" si="40"/>
        <v>2.534919154465592E-5</v>
      </c>
    </row>
    <row r="238" spans="2:24" ht="14.4" x14ac:dyDescent="0.3">
      <c r="B238" s="61"/>
      <c r="C238" s="61"/>
      <c r="D238" s="61"/>
      <c r="E238" s="61"/>
      <c r="F238" s="61"/>
      <c r="G238" s="61"/>
      <c r="M238" s="64">
        <v>1081100</v>
      </c>
      <c r="N238" s="63">
        <v>247000</v>
      </c>
      <c r="O238" s="62">
        <v>22.85</v>
      </c>
      <c r="P238" s="63">
        <v>1818</v>
      </c>
      <c r="Q238" s="62">
        <v>59.35</v>
      </c>
      <c r="R238" s="26">
        <f t="shared" si="35"/>
        <v>0.93006760225214069</v>
      </c>
      <c r="S238" s="27">
        <f t="shared" si="41"/>
        <v>0.31691101781229375</v>
      </c>
      <c r="T238" s="58">
        <f t="shared" si="36"/>
        <v>233.42201035727015</v>
      </c>
      <c r="U238" s="54">
        <f t="shared" si="37"/>
        <v>-0.16552271951612585</v>
      </c>
      <c r="V238" s="24">
        <f t="shared" si="38"/>
        <v>2.3681418051198682</v>
      </c>
      <c r="W238" s="55">
        <f t="shared" si="39"/>
        <v>0.31158715230599765</v>
      </c>
      <c r="X238" s="24">
        <f t="shared" si="40"/>
        <v>2.8343543929129422E-5</v>
      </c>
    </row>
    <row r="239" spans="2:24" ht="14.4" x14ac:dyDescent="0.3">
      <c r="B239" s="61"/>
      <c r="C239" s="61"/>
      <c r="D239" s="61"/>
      <c r="E239" s="61"/>
      <c r="F239" s="61"/>
      <c r="G239" s="61"/>
      <c r="M239" s="64">
        <v>1075400</v>
      </c>
      <c r="N239" s="63">
        <v>246800</v>
      </c>
      <c r="O239" s="62">
        <v>22.95</v>
      </c>
      <c r="P239" s="63">
        <v>1819</v>
      </c>
      <c r="Q239" s="62">
        <v>59.35</v>
      </c>
      <c r="R239" s="26">
        <f t="shared" si="35"/>
        <v>0.92516390663393955</v>
      </c>
      <c r="S239" s="27">
        <f t="shared" si="41"/>
        <v>0.31524013371135018</v>
      </c>
      <c r="T239" s="58">
        <f t="shared" si="36"/>
        <v>235.3340575552711</v>
      </c>
      <c r="U239" s="54">
        <f t="shared" si="37"/>
        <v>-0.16446170154373704</v>
      </c>
      <c r="V239" s="24">
        <f t="shared" si="38"/>
        <v>2.3716847828410956</v>
      </c>
      <c r="W239" s="55">
        <f t="shared" si="39"/>
        <v>0.30963501243843228</v>
      </c>
      <c r="X239" s="24">
        <f t="shared" si="40"/>
        <v>3.1417384484116793E-5</v>
      </c>
    </row>
    <row r="240" spans="2:24" ht="14.4" x14ac:dyDescent="0.3">
      <c r="B240" s="61"/>
      <c r="C240" s="61"/>
      <c r="D240" s="61"/>
      <c r="E240" s="61"/>
      <c r="F240" s="61"/>
      <c r="G240" s="61"/>
      <c r="M240" s="64">
        <v>1069700</v>
      </c>
      <c r="N240" s="63">
        <v>246500</v>
      </c>
      <c r="O240" s="62">
        <v>23.04</v>
      </c>
      <c r="P240" s="63">
        <v>1820</v>
      </c>
      <c r="Q240" s="62">
        <v>59.35</v>
      </c>
      <c r="R240" s="26">
        <f t="shared" si="35"/>
        <v>0.92026021101573852</v>
      </c>
      <c r="S240" s="27">
        <f t="shared" si="41"/>
        <v>0.31356924961040666</v>
      </c>
      <c r="T240" s="58">
        <f t="shared" si="36"/>
        <v>237.25566807387463</v>
      </c>
      <c r="U240" s="54">
        <f t="shared" si="37"/>
        <v>-0.16340326941141525</v>
      </c>
      <c r="V240" s="24">
        <f t="shared" si="38"/>
        <v>2.3752165965842718</v>
      </c>
      <c r="W240" s="55">
        <f t="shared" si="39"/>
        <v>0.30768351424313867</v>
      </c>
      <c r="X240" s="24">
        <f t="shared" si="40"/>
        <v>3.4641880813509345E-5</v>
      </c>
    </row>
    <row r="241" spans="2:24" ht="14.4" x14ac:dyDescent="0.3">
      <c r="B241" s="61"/>
      <c r="C241" s="61"/>
      <c r="D241" s="61"/>
      <c r="E241" s="61"/>
      <c r="F241" s="61"/>
      <c r="G241" s="61"/>
      <c r="M241" s="64">
        <v>1063900</v>
      </c>
      <c r="N241" s="63">
        <v>246200</v>
      </c>
      <c r="O241" s="62">
        <v>23.14</v>
      </c>
      <c r="P241" s="63">
        <v>1821</v>
      </c>
      <c r="Q241" s="62">
        <v>59.35</v>
      </c>
      <c r="R241" s="26">
        <f t="shared" si="35"/>
        <v>0.91527048564984959</v>
      </c>
      <c r="S241" s="27">
        <f t="shared" si="41"/>
        <v>0.31186905175330615</v>
      </c>
      <c r="T241" s="58">
        <f t="shared" si="36"/>
        <v>239.20945437758235</v>
      </c>
      <c r="U241" s="54">
        <f t="shared" si="37"/>
        <v>-0.16232890959944851</v>
      </c>
      <c r="V241" s="24">
        <f t="shared" si="38"/>
        <v>2.3787783404621572</v>
      </c>
      <c r="W241" s="55">
        <f t="shared" si="39"/>
        <v>0.30570989141001881</v>
      </c>
      <c r="X241" s="24">
        <f t="shared" si="40"/>
        <v>3.7935256134323422E-5</v>
      </c>
    </row>
    <row r="242" spans="2:24" ht="14.4" x14ac:dyDescent="0.3">
      <c r="B242" s="61"/>
      <c r="C242" s="61"/>
      <c r="D242" s="61"/>
      <c r="E242" s="61"/>
      <c r="F242" s="61"/>
      <c r="G242" s="61"/>
      <c r="M242" s="64">
        <v>1058200</v>
      </c>
      <c r="N242" s="63">
        <v>245900</v>
      </c>
      <c r="O242" s="62">
        <v>23.24</v>
      </c>
      <c r="P242" s="63">
        <v>1822</v>
      </c>
      <c r="Q242" s="62">
        <v>59.35</v>
      </c>
      <c r="R242" s="26">
        <f t="shared" si="35"/>
        <v>0.91036679003164855</v>
      </c>
      <c r="S242" s="27">
        <f t="shared" si="41"/>
        <v>0.31019816765236263</v>
      </c>
      <c r="T242" s="58">
        <f t="shared" si="36"/>
        <v>241.15235344077223</v>
      </c>
      <c r="U242" s="54">
        <f t="shared" si="37"/>
        <v>-0.1612756563336456</v>
      </c>
      <c r="V242" s="24">
        <f t="shared" si="38"/>
        <v>2.3822915046213828</v>
      </c>
      <c r="W242" s="55">
        <f t="shared" si="39"/>
        <v>0.3037576757714926</v>
      </c>
      <c r="X242" s="24">
        <f t="shared" si="40"/>
        <v>4.1479935667552857E-5</v>
      </c>
    </row>
    <row r="243" spans="2:24" ht="14.4" x14ac:dyDescent="0.3">
      <c r="B243" s="61"/>
      <c r="C243" s="61"/>
      <c r="D243" s="61"/>
      <c r="E243" s="61"/>
      <c r="F243" s="61"/>
      <c r="G243" s="61"/>
      <c r="M243" s="64">
        <v>1052500</v>
      </c>
      <c r="N243" s="63">
        <v>245600</v>
      </c>
      <c r="O243" s="62">
        <v>23.34</v>
      </c>
      <c r="P243" s="63">
        <v>1823</v>
      </c>
      <c r="Q243" s="62">
        <v>59.35</v>
      </c>
      <c r="R243" s="26">
        <f t="shared" si="35"/>
        <v>0.90546309441344741</v>
      </c>
      <c r="S243" s="27">
        <f t="shared" si="41"/>
        <v>0.30852728355141906</v>
      </c>
      <c r="T243" s="58">
        <f t="shared" si="36"/>
        <v>243.10591569266475</v>
      </c>
      <c r="U243" s="54">
        <f t="shared" si="37"/>
        <v>-0.16022495124460664</v>
      </c>
      <c r="V243" s="24">
        <f t="shared" si="38"/>
        <v>2.3857955270104361</v>
      </c>
      <c r="W243" s="55">
        <f t="shared" si="39"/>
        <v>0.30180507223588871</v>
      </c>
      <c r="X243" s="24">
        <f t="shared" si="40"/>
        <v>4.5188124970644383E-5</v>
      </c>
    </row>
    <row r="244" spans="2:24" ht="14.4" x14ac:dyDescent="0.3">
      <c r="B244" s="61"/>
      <c r="C244" s="61"/>
      <c r="D244" s="61"/>
      <c r="E244" s="61"/>
      <c r="F244" s="61"/>
      <c r="G244" s="61"/>
      <c r="M244" s="64">
        <v>1046700</v>
      </c>
      <c r="N244" s="63">
        <v>245300</v>
      </c>
      <c r="O244" s="62">
        <v>23.44</v>
      </c>
      <c r="P244" s="63">
        <v>1824</v>
      </c>
      <c r="Q244" s="62">
        <v>59.35</v>
      </c>
      <c r="R244" s="26">
        <f t="shared" si="35"/>
        <v>0.90047336904755859</v>
      </c>
      <c r="S244" s="27">
        <f t="shared" si="41"/>
        <v>0.3068270856943186</v>
      </c>
      <c r="T244" s="58">
        <f t="shared" si="36"/>
        <v>245.09204809496683</v>
      </c>
      <c r="U244" s="54">
        <f t="shared" si="37"/>
        <v>-0.15915841566008349</v>
      </c>
      <c r="V244" s="24">
        <f t="shared" si="38"/>
        <v>2.3893292209848438</v>
      </c>
      <c r="W244" s="55">
        <f t="shared" si="39"/>
        <v>0.29983038846900056</v>
      </c>
      <c r="X244" s="24">
        <f t="shared" si="40"/>
        <v>4.8953772062773133E-5</v>
      </c>
    </row>
    <row r="245" spans="2:24" ht="14.4" x14ac:dyDescent="0.3">
      <c r="B245" s="61"/>
      <c r="C245" s="61"/>
      <c r="D245" s="61"/>
      <c r="E245" s="61"/>
      <c r="F245" s="61"/>
      <c r="G245" s="61"/>
      <c r="M245" s="64">
        <v>1040900</v>
      </c>
      <c r="N245" s="63">
        <v>245000</v>
      </c>
      <c r="O245" s="62">
        <v>23.54</v>
      </c>
      <c r="P245" s="63">
        <v>1825</v>
      </c>
      <c r="Q245" s="62">
        <v>59.34</v>
      </c>
      <c r="R245" s="26">
        <f t="shared" si="35"/>
        <v>0.89539101539106725</v>
      </c>
      <c r="S245" s="27">
        <f t="shared" si="41"/>
        <v>0.30509532569508785</v>
      </c>
      <c r="T245" s="58">
        <f t="shared" si="36"/>
        <v>247.11253658079804</v>
      </c>
      <c r="U245" s="54">
        <f t="shared" si="37"/>
        <v>-0.15807476701100456</v>
      </c>
      <c r="V245" s="24">
        <f t="shared" si="38"/>
        <v>2.3928947787074315</v>
      </c>
      <c r="W245" s="55">
        <f t="shared" si="39"/>
        <v>0.29783223798441105</v>
      </c>
      <c r="X245" s="24">
        <f t="shared" si="40"/>
        <v>5.2752443092984313E-5</v>
      </c>
    </row>
    <row r="246" spans="2:24" ht="14.4" x14ac:dyDescent="0.3">
      <c r="B246" s="61"/>
      <c r="C246" s="61"/>
      <c r="D246" s="61"/>
      <c r="E246" s="61"/>
      <c r="F246" s="61"/>
      <c r="G246" s="61"/>
      <c r="M246" s="64">
        <v>1035100</v>
      </c>
      <c r="N246" s="63">
        <v>244600</v>
      </c>
      <c r="O246" s="62">
        <v>23.63</v>
      </c>
      <c r="P246" s="63">
        <v>1826</v>
      </c>
      <c r="Q246" s="62">
        <v>59.34</v>
      </c>
      <c r="R246" s="26">
        <f t="shared" si="35"/>
        <v>0.89040180615937525</v>
      </c>
      <c r="S246" s="27">
        <f t="shared" si="41"/>
        <v>0.30339530370543322</v>
      </c>
      <c r="T246" s="58">
        <f t="shared" si="36"/>
        <v>249.1190815425087</v>
      </c>
      <c r="U246" s="54">
        <f t="shared" si="37"/>
        <v>-0.15701360198811753</v>
      </c>
      <c r="V246" s="24">
        <f t="shared" si="38"/>
        <v>2.3964069940609285</v>
      </c>
      <c r="W246" s="55">
        <f t="shared" si="39"/>
        <v>0.29585840580735134</v>
      </c>
      <c r="X246" s="24">
        <f t="shared" si="40"/>
        <v>5.6804829926110962E-5</v>
      </c>
    </row>
    <row r="247" spans="2:24" ht="14.4" x14ac:dyDescent="0.3">
      <c r="B247" s="61"/>
      <c r="C247" s="61"/>
      <c r="D247" s="61"/>
      <c r="E247" s="61"/>
      <c r="F247" s="61"/>
      <c r="G247" s="61"/>
      <c r="M247" s="64">
        <v>1029200</v>
      </c>
      <c r="N247" s="63">
        <v>244300</v>
      </c>
      <c r="O247" s="62">
        <v>23.73</v>
      </c>
      <c r="P247" s="63">
        <v>1827</v>
      </c>
      <c r="Q247" s="62">
        <v>59.34</v>
      </c>
      <c r="R247" s="26">
        <f t="shared" si="35"/>
        <v>0.88532657607886101</v>
      </c>
      <c r="S247" s="27">
        <f t="shared" si="41"/>
        <v>0.30166597099181902</v>
      </c>
      <c r="T247" s="58">
        <f t="shared" si="36"/>
        <v>251.15855733659106</v>
      </c>
      <c r="U247" s="54">
        <f t="shared" si="37"/>
        <v>-0.15593679477639791</v>
      </c>
      <c r="V247" s="24">
        <f t="shared" si="38"/>
        <v>2.3999479797910048</v>
      </c>
      <c r="W247" s="55">
        <f t="shared" si="39"/>
        <v>0.29386278799118459</v>
      </c>
      <c r="X247" s="24">
        <f t="shared" si="40"/>
        <v>6.0889664941390123E-5</v>
      </c>
    </row>
    <row r="248" spans="2:24" ht="14.4" x14ac:dyDescent="0.3">
      <c r="B248" s="61"/>
      <c r="C248" s="61"/>
      <c r="D248" s="61"/>
      <c r="E248" s="61"/>
      <c r="F248" s="61"/>
      <c r="G248" s="61"/>
      <c r="M248" s="64">
        <v>1023400</v>
      </c>
      <c r="N248" s="63">
        <v>243900</v>
      </c>
      <c r="O248" s="62">
        <v>23.83</v>
      </c>
      <c r="P248" s="63">
        <v>1828</v>
      </c>
      <c r="Q248" s="62">
        <v>59.33</v>
      </c>
      <c r="R248" s="26">
        <f t="shared" si="35"/>
        <v>0.8802462690414129</v>
      </c>
      <c r="S248" s="27">
        <f t="shared" si="41"/>
        <v>0.29993490835708364</v>
      </c>
      <c r="T248" s="58">
        <f t="shared" si="36"/>
        <v>253.21030217833442</v>
      </c>
      <c r="U248" s="54">
        <f t="shared" si="37"/>
        <v>-0.15486157766134173</v>
      </c>
      <c r="V248" s="24">
        <f t="shared" si="38"/>
        <v>2.4034813715198129</v>
      </c>
      <c r="W248" s="55">
        <f t="shared" si="39"/>
        <v>0.29186581236227249</v>
      </c>
      <c r="X248" s="24">
        <f t="shared" si="40"/>
        <v>6.5110310173477321E-5</v>
      </c>
    </row>
    <row r="249" spans="2:24" ht="14.4" x14ac:dyDescent="0.3">
      <c r="B249" s="61"/>
      <c r="C249" s="61"/>
      <c r="D249" s="61"/>
      <c r="E249" s="61"/>
      <c r="F249" s="61"/>
      <c r="G249" s="61"/>
      <c r="M249" s="64">
        <v>1017700</v>
      </c>
      <c r="N249" s="63">
        <v>243500</v>
      </c>
      <c r="O249" s="62">
        <v>23.93</v>
      </c>
      <c r="P249" s="63">
        <v>1829</v>
      </c>
      <c r="Q249" s="62">
        <v>59.33</v>
      </c>
      <c r="R249" s="26">
        <f t="shared" si="35"/>
        <v>0.87534358804323409</v>
      </c>
      <c r="S249" s="27">
        <f t="shared" si="41"/>
        <v>0.29826436997752975</v>
      </c>
      <c r="T249" s="58">
        <f t="shared" si="36"/>
        <v>255.22676562202727</v>
      </c>
      <c r="U249" s="54">
        <f t="shared" si="37"/>
        <v>-0.15382647198293498</v>
      </c>
      <c r="V249" s="24">
        <f t="shared" si="38"/>
        <v>2.4069262168846151</v>
      </c>
      <c r="W249" s="55">
        <f t="shared" si="39"/>
        <v>0.28991344383919082</v>
      </c>
      <c r="X249" s="24">
        <f t="shared" si="40"/>
        <v>6.9737967367992392E-5</v>
      </c>
    </row>
    <row r="250" spans="2:24" ht="14.4" x14ac:dyDescent="0.3">
      <c r="B250" s="61"/>
      <c r="C250" s="61"/>
      <c r="D250" s="61"/>
      <c r="E250" s="61"/>
      <c r="F250" s="61"/>
      <c r="G250" s="61"/>
      <c r="M250" s="64">
        <v>1011900</v>
      </c>
      <c r="N250" s="63">
        <v>243100</v>
      </c>
      <c r="O250" s="62">
        <v>24.03</v>
      </c>
      <c r="P250" s="63">
        <v>1830</v>
      </c>
      <c r="Q250" s="62">
        <v>59.33</v>
      </c>
      <c r="R250" s="26">
        <f t="shared" si="35"/>
        <v>0.87035489509771902</v>
      </c>
      <c r="S250" s="27">
        <f t="shared" si="41"/>
        <v>0.29656452390710664</v>
      </c>
      <c r="T250" s="58">
        <f t="shared" si="36"/>
        <v>257.2765730426043</v>
      </c>
      <c r="U250" s="54">
        <f t="shared" si="37"/>
        <v>-0.15277573285890125</v>
      </c>
      <c r="V250" s="24">
        <f t="shared" si="38"/>
        <v>2.4104002422479325</v>
      </c>
      <c r="W250" s="55">
        <f t="shared" si="39"/>
        <v>0.28793908610511465</v>
      </c>
      <c r="X250" s="24">
        <f t="shared" si="40"/>
        <v>7.4398177276032356E-5</v>
      </c>
    </row>
    <row r="251" spans="2:24" ht="14.4" x14ac:dyDescent="0.3">
      <c r="B251" s="61"/>
      <c r="C251" s="61"/>
      <c r="D251" s="61"/>
      <c r="E251" s="61"/>
      <c r="F251" s="61"/>
      <c r="G251" s="61"/>
      <c r="M251" s="64">
        <v>1006100</v>
      </c>
      <c r="N251" s="63">
        <v>242700</v>
      </c>
      <c r="O251" s="62">
        <v>24.13</v>
      </c>
      <c r="P251" s="63">
        <v>1831</v>
      </c>
      <c r="Q251" s="62">
        <v>59.32</v>
      </c>
      <c r="R251" s="26">
        <f t="shared" si="35"/>
        <v>0.86527661794293054</v>
      </c>
      <c r="S251" s="27">
        <f t="shared" si="41"/>
        <v>0.29483415293411508</v>
      </c>
      <c r="T251" s="58">
        <f t="shared" si="36"/>
        <v>259.36076957128904</v>
      </c>
      <c r="U251" s="54">
        <f t="shared" si="37"/>
        <v>-0.15170872982422853</v>
      </c>
      <c r="V251" s="24">
        <f t="shared" si="38"/>
        <v>2.4139042861382629</v>
      </c>
      <c r="W251" s="55">
        <f t="shared" si="39"/>
        <v>0.28594210724708191</v>
      </c>
      <c r="X251" s="24">
        <f t="shared" si="40"/>
        <v>7.9068476500285161E-5</v>
      </c>
    </row>
    <row r="252" spans="2:24" ht="14.4" x14ac:dyDescent="0.3">
      <c r="B252" s="61"/>
      <c r="C252" s="61"/>
      <c r="D252" s="61"/>
      <c r="E252" s="61"/>
      <c r="F252" s="61"/>
      <c r="G252" s="61"/>
      <c r="M252" s="64">
        <v>1000200</v>
      </c>
      <c r="N252" s="63">
        <v>242300</v>
      </c>
      <c r="O252" s="62">
        <v>24.23</v>
      </c>
      <c r="P252" s="63">
        <v>1832</v>
      </c>
      <c r="Q252" s="62">
        <v>59.32</v>
      </c>
      <c r="R252" s="26">
        <f t="shared" si="35"/>
        <v>0.86020243839232591</v>
      </c>
      <c r="S252" s="27">
        <f t="shared" si="41"/>
        <v>0.29310517817781723</v>
      </c>
      <c r="T252" s="58">
        <f t="shared" si="36"/>
        <v>261.45490494616433</v>
      </c>
      <c r="U252" s="54">
        <f t="shared" si="37"/>
        <v>-0.15064519964056697</v>
      </c>
      <c r="V252" s="24">
        <f t="shared" si="38"/>
        <v>2.4173967936932006</v>
      </c>
      <c r="W252" s="55">
        <f t="shared" si="39"/>
        <v>0.28394613013261449</v>
      </c>
      <c r="X252" s="24">
        <f t="shared" si="40"/>
        <v>8.3888161094332014E-5</v>
      </c>
    </row>
    <row r="253" spans="2:24" ht="14.4" x14ac:dyDescent="0.3">
      <c r="B253" s="61"/>
      <c r="C253" s="61"/>
      <c r="D253" s="61"/>
      <c r="E253" s="61"/>
      <c r="F253" s="61"/>
      <c r="G253" s="61"/>
      <c r="M253" s="64">
        <v>994230</v>
      </c>
      <c r="N253" s="63">
        <v>241900</v>
      </c>
      <c r="O253" s="62">
        <v>24.33</v>
      </c>
      <c r="P253" s="63">
        <v>1833</v>
      </c>
      <c r="Q253" s="62">
        <v>59.31</v>
      </c>
      <c r="R253" s="26">
        <f t="shared" si="35"/>
        <v>0.85497950337269202</v>
      </c>
      <c r="S253" s="27">
        <f t="shared" si="41"/>
        <v>0.29132551651770605</v>
      </c>
      <c r="T253" s="58">
        <f t="shared" si="36"/>
        <v>263.59919227586744</v>
      </c>
      <c r="U253" s="54">
        <f t="shared" si="37"/>
        <v>-0.14955320415443957</v>
      </c>
      <c r="V253" s="24">
        <f t="shared" si="38"/>
        <v>2.4209440751531135</v>
      </c>
      <c r="W253" s="55">
        <f t="shared" si="39"/>
        <v>0.28191313829419939</v>
      </c>
      <c r="X253" s="24">
        <f t="shared" si="40"/>
        <v>8.8592863822342332E-5</v>
      </c>
    </row>
    <row r="254" spans="2:24" ht="14.4" x14ac:dyDescent="0.3">
      <c r="B254" s="61"/>
      <c r="C254" s="61"/>
      <c r="D254" s="61"/>
      <c r="E254" s="61"/>
      <c r="F254" s="61"/>
      <c r="G254" s="61"/>
      <c r="M254" s="64">
        <v>988190</v>
      </c>
      <c r="N254" s="63">
        <v>241400</v>
      </c>
      <c r="O254" s="62">
        <v>24.43</v>
      </c>
      <c r="P254" s="63">
        <v>1834</v>
      </c>
      <c r="Q254" s="62">
        <v>59.3</v>
      </c>
      <c r="R254" s="26">
        <f t="shared" si="35"/>
        <v>0.84969741626931439</v>
      </c>
      <c r="S254" s="27">
        <f t="shared" si="41"/>
        <v>0.28952569939037986</v>
      </c>
      <c r="T254" s="58">
        <f t="shared" si="36"/>
        <v>265.77024825577496</v>
      </c>
      <c r="U254" s="54">
        <f t="shared" si="37"/>
        <v>-0.14845162682206869</v>
      </c>
      <c r="V254" s="24">
        <f t="shared" si="38"/>
        <v>2.4245063620787186</v>
      </c>
      <c r="W254" s="55">
        <f t="shared" si="39"/>
        <v>0.27986573794439806</v>
      </c>
      <c r="X254" s="24">
        <f t="shared" si="40"/>
        <v>9.3314855137854822E-5</v>
      </c>
    </row>
    <row r="255" spans="2:24" ht="14.4" x14ac:dyDescent="0.3">
      <c r="B255" s="61"/>
      <c r="C255" s="61"/>
      <c r="D255" s="61"/>
      <c r="E255" s="61"/>
      <c r="F255" s="61"/>
      <c r="G255" s="61"/>
      <c r="M255" s="64">
        <v>982110</v>
      </c>
      <c r="N255" s="63">
        <v>240900</v>
      </c>
      <c r="O255" s="62">
        <v>24.53</v>
      </c>
      <c r="P255" s="63">
        <v>1835</v>
      </c>
      <c r="Q255" s="62">
        <v>59.29</v>
      </c>
      <c r="R255" s="26">
        <f t="shared" si="35"/>
        <v>0.84438198916370033</v>
      </c>
      <c r="S255" s="27">
        <f t="shared" si="41"/>
        <v>0.2877145219984697</v>
      </c>
      <c r="T255" s="58">
        <f t="shared" si="36"/>
        <v>267.96140855507923</v>
      </c>
      <c r="U255" s="54">
        <f t="shared" si="37"/>
        <v>-0.14734590991359808</v>
      </c>
      <c r="V255" s="24">
        <f t="shared" si="38"/>
        <v>2.4280722520198337</v>
      </c>
      <c r="W255" s="55">
        <f t="shared" si="39"/>
        <v>0.27781042039829684</v>
      </c>
      <c r="X255" s="24">
        <f t="shared" si="40"/>
        <v>9.8091228506546496E-5</v>
      </c>
    </row>
    <row r="256" spans="2:24" ht="14.4" x14ac:dyDescent="0.3">
      <c r="B256" s="61"/>
      <c r="C256" s="61"/>
      <c r="D256" s="61"/>
      <c r="E256" s="61"/>
      <c r="F256" s="61"/>
      <c r="G256" s="61"/>
      <c r="M256" s="64">
        <v>975980</v>
      </c>
      <c r="N256" s="63">
        <v>240300</v>
      </c>
      <c r="O256" s="62">
        <v>24.63</v>
      </c>
      <c r="P256" s="63">
        <v>1836</v>
      </c>
      <c r="Q256" s="62">
        <v>59.28</v>
      </c>
      <c r="R256" s="26">
        <f t="shared" si="35"/>
        <v>0.83902463649054893</v>
      </c>
      <c r="S256" s="27">
        <f t="shared" si="41"/>
        <v>0.28588905889845778</v>
      </c>
      <c r="T256" s="58">
        <f t="shared" si="36"/>
        <v>270.17501873082534</v>
      </c>
      <c r="U256" s="54">
        <f t="shared" si="37"/>
        <v>-0.14623431292211572</v>
      </c>
      <c r="V256" s="24">
        <f t="shared" si="38"/>
        <v>2.4316451902488705</v>
      </c>
      <c r="W256" s="55">
        <f t="shared" si="39"/>
        <v>0.27574515689441415</v>
      </c>
      <c r="X256" s="24">
        <f t="shared" si="40"/>
        <v>1.0289874786764051E-4</v>
      </c>
    </row>
    <row r="257" spans="2:24" ht="14.4" x14ac:dyDescent="0.3">
      <c r="B257" s="61"/>
      <c r="C257" s="61"/>
      <c r="D257" s="61"/>
      <c r="E257" s="61"/>
      <c r="F257" s="61"/>
      <c r="G257" s="61"/>
      <c r="M257" s="64">
        <v>969810</v>
      </c>
      <c r="N257" s="63">
        <v>239800</v>
      </c>
      <c r="O257" s="62">
        <v>24.73</v>
      </c>
      <c r="P257" s="63">
        <v>1837</v>
      </c>
      <c r="Q257" s="62">
        <v>59.27</v>
      </c>
      <c r="R257" s="26">
        <f t="shared" si="35"/>
        <v>0.83363396795434175</v>
      </c>
      <c r="S257" s="27">
        <f t="shared" si="41"/>
        <v>0.28405224375904065</v>
      </c>
      <c r="T257" s="58">
        <f t="shared" si="36"/>
        <v>272.40890116209482</v>
      </c>
      <c r="U257" s="54">
        <f t="shared" si="37"/>
        <v>-0.14511866764197179</v>
      </c>
      <c r="V257" s="24">
        <f t="shared" si="38"/>
        <v>2.4352212943656446</v>
      </c>
      <c r="W257" s="55">
        <f t="shared" si="39"/>
        <v>0.27367214947163254</v>
      </c>
      <c r="X257" s="24">
        <f t="shared" si="40"/>
        <v>1.0774635741548235E-4</v>
      </c>
    </row>
    <row r="258" spans="2:24" ht="14.4" x14ac:dyDescent="0.3">
      <c r="B258" s="61"/>
      <c r="C258" s="61"/>
      <c r="D258" s="61"/>
      <c r="E258" s="61"/>
      <c r="F258" s="61"/>
      <c r="G258" s="61"/>
      <c r="M258" s="64">
        <v>963590</v>
      </c>
      <c r="N258" s="63">
        <v>239200</v>
      </c>
      <c r="O258" s="62">
        <v>24.83</v>
      </c>
      <c r="P258" s="63">
        <v>1838</v>
      </c>
      <c r="Q258" s="62">
        <v>59.26</v>
      </c>
      <c r="R258" s="26">
        <f t="shared" si="35"/>
        <v>0.82820139978670437</v>
      </c>
      <c r="S258" s="27">
        <f t="shared" si="41"/>
        <v>0.28220115174898491</v>
      </c>
      <c r="T258" s="58">
        <f t="shared" si="36"/>
        <v>274.6654127494528</v>
      </c>
      <c r="U258" s="54">
        <f t="shared" si="37"/>
        <v>-0.14399724285236096</v>
      </c>
      <c r="V258" s="24">
        <f t="shared" si="38"/>
        <v>2.438803974317612</v>
      </c>
      <c r="W258" s="55">
        <f t="shared" si="39"/>
        <v>0.27158938027005963</v>
      </c>
      <c r="X258" s="24">
        <f t="shared" si="40"/>
        <v>1.1260969392093203E-4</v>
      </c>
    </row>
    <row r="259" spans="2:24" ht="14.4" x14ac:dyDescent="0.3">
      <c r="B259" s="61"/>
      <c r="C259" s="61"/>
      <c r="D259" s="61"/>
      <c r="E259" s="61"/>
      <c r="F259" s="61"/>
      <c r="G259" s="61"/>
      <c r="M259" s="64">
        <v>957300</v>
      </c>
      <c r="N259" s="63">
        <v>238600</v>
      </c>
      <c r="O259" s="62">
        <v>24.93</v>
      </c>
      <c r="P259" s="63">
        <v>1839</v>
      </c>
      <c r="Q259" s="62">
        <v>59.25</v>
      </c>
      <c r="R259" s="26">
        <f t="shared" si="35"/>
        <v>0.82270975773034072</v>
      </c>
      <c r="S259" s="27">
        <f t="shared" si="41"/>
        <v>0.28032993091586617</v>
      </c>
      <c r="T259" s="58">
        <f t="shared" si="36"/>
        <v>276.94920393718451</v>
      </c>
      <c r="U259" s="54">
        <f t="shared" si="37"/>
        <v>-0.14286655914647178</v>
      </c>
      <c r="V259" s="24">
        <f t="shared" si="38"/>
        <v>2.4424001211484008</v>
      </c>
      <c r="W259" s="55">
        <f t="shared" si="39"/>
        <v>0.26949277603246846</v>
      </c>
      <c r="X259" s="24">
        <f t="shared" si="40"/>
        <v>1.174439259667507E-4</v>
      </c>
    </row>
    <row r="260" spans="2:24" ht="14.4" x14ac:dyDescent="0.3">
      <c r="B260" s="61"/>
      <c r="C260" s="61"/>
      <c r="D260" s="61"/>
      <c r="E260" s="61"/>
      <c r="F260" s="61"/>
      <c r="G260" s="61"/>
      <c r="M260" s="64">
        <v>951000</v>
      </c>
      <c r="N260" s="63">
        <v>238000</v>
      </c>
      <c r="O260" s="62">
        <v>25.03</v>
      </c>
      <c r="P260" s="63">
        <v>1840</v>
      </c>
      <c r="Q260" s="62">
        <v>59.23</v>
      </c>
      <c r="R260" s="26">
        <f t="shared" si="35"/>
        <v>0.81712571786578392</v>
      </c>
      <c r="S260" s="27">
        <f t="shared" si="41"/>
        <v>0.27842722647513951</v>
      </c>
      <c r="T260" s="58">
        <f t="shared" si="36"/>
        <v>279.26922061518371</v>
      </c>
      <c r="U260" s="54">
        <f t="shared" si="37"/>
        <v>-0.14171986201127834</v>
      </c>
      <c r="V260" s="24">
        <f t="shared" si="38"/>
        <v>2.4460230729957133</v>
      </c>
      <c r="W260" s="55">
        <f t="shared" si="39"/>
        <v>0.26737444169569891</v>
      </c>
      <c r="X260" s="24">
        <f t="shared" si="40"/>
        <v>1.2216405138063392E-4</v>
      </c>
    </row>
    <row r="261" spans="2:24" ht="14.4" x14ac:dyDescent="0.3">
      <c r="B261" s="61"/>
      <c r="C261" s="61"/>
      <c r="D261" s="61"/>
      <c r="E261" s="61"/>
      <c r="F261" s="61"/>
      <c r="G261" s="61"/>
      <c r="M261" s="64">
        <v>944680</v>
      </c>
      <c r="N261" s="63">
        <v>237400</v>
      </c>
      <c r="O261" s="62">
        <v>25.13</v>
      </c>
      <c r="P261" s="63">
        <v>1841</v>
      </c>
      <c r="Q261" s="62">
        <v>59.22</v>
      </c>
      <c r="R261" s="26">
        <f t="shared" ref="R261:R302" si="42">M261*SIN(RADIANS(Q261))/1000000</f>
        <v>0.81161103495817966</v>
      </c>
      <c r="S261" s="27">
        <f t="shared" si="41"/>
        <v>0.27654815470774435</v>
      </c>
      <c r="T261" s="58">
        <f t="shared" ref="T261:T302" si="43">IF(S261&lt;S260,T260+(PI()*(O261)^2*(S260-S261))^($J$5)*(P261-P260)^$J$6,T260-(PI()*(O261)^2*(S261-S260))^($J$5)*(P261-P260)^$J$6)</f>
        <v>281.58255753556205</v>
      </c>
      <c r="U261" s="54">
        <f t="shared" ref="U261:U302" si="44">IF(T261&lt;10,"",LOG(-S261+$Z$5))</f>
        <v>-0.14059037127591315</v>
      </c>
      <c r="V261" s="24">
        <f t="shared" ref="V261:V302" si="45">IF(T261&lt;10,"",LOG(T261))</f>
        <v>2.4496057491892831</v>
      </c>
      <c r="W261" s="55">
        <f t="shared" ref="W261:W302" si="46">IF(T261&lt;0,1,$Z$5-$AA$5*T261^$AB$5)</f>
        <v>0.26527361581522535</v>
      </c>
      <c r="X261" s="24">
        <f t="shared" ref="X261:X302" si="47">IF(S261&lt;=0,"",(W261-S261)^2)</f>
        <v>1.2711522723892363E-4</v>
      </c>
    </row>
    <row r="262" spans="2:24" ht="14.4" x14ac:dyDescent="0.3">
      <c r="B262" s="61"/>
      <c r="C262" s="61"/>
      <c r="D262" s="61"/>
      <c r="E262" s="61"/>
      <c r="F262" s="61"/>
      <c r="G262" s="61"/>
      <c r="M262" s="64">
        <v>938250</v>
      </c>
      <c r="N262" s="63">
        <v>236700</v>
      </c>
      <c r="O262" s="62">
        <v>25.23</v>
      </c>
      <c r="P262" s="63">
        <v>1842</v>
      </c>
      <c r="Q262" s="62">
        <v>59.2</v>
      </c>
      <c r="R262" s="26">
        <f t="shared" si="42"/>
        <v>0.80591912329519588</v>
      </c>
      <c r="S262" s="27">
        <f t="shared" ref="S262:S302" si="48">R262/$AA$8</f>
        <v>0.27460869405558758</v>
      </c>
      <c r="T262" s="58">
        <f t="shared" si="43"/>
        <v>283.95498708168913</v>
      </c>
      <c r="U262" s="54">
        <f t="shared" si="44"/>
        <v>-0.13942765388791695</v>
      </c>
      <c r="V262" s="24">
        <f t="shared" si="45"/>
        <v>2.4532495005702399</v>
      </c>
      <c r="W262" s="55">
        <f t="shared" si="46"/>
        <v>0.26313079718780541</v>
      </c>
      <c r="X262" s="24">
        <f t="shared" si="47"/>
        <v>1.3174211650744368E-4</v>
      </c>
    </row>
    <row r="263" spans="2:24" ht="14.4" x14ac:dyDescent="0.3">
      <c r="B263" s="61"/>
      <c r="C263" s="61"/>
      <c r="D263" s="61"/>
      <c r="E263" s="61"/>
      <c r="F263" s="61"/>
      <c r="G263" s="61"/>
      <c r="M263" s="64">
        <v>931640</v>
      </c>
      <c r="N263" s="63">
        <v>236000</v>
      </c>
      <c r="O263" s="62">
        <v>25.33</v>
      </c>
      <c r="P263" s="63">
        <v>1843</v>
      </c>
      <c r="Q263" s="62">
        <v>59.18</v>
      </c>
      <c r="R263" s="26">
        <f t="shared" si="42"/>
        <v>0.80007483138761826</v>
      </c>
      <c r="S263" s="27">
        <f t="shared" si="48"/>
        <v>0.27261731139443723</v>
      </c>
      <c r="T263" s="58">
        <f t="shared" si="43"/>
        <v>286.37990009341729</v>
      </c>
      <c r="U263" s="54">
        <f t="shared" si="44"/>
        <v>-0.13823703917977115</v>
      </c>
      <c r="V263" s="24">
        <f t="shared" si="45"/>
        <v>2.4569425332418033</v>
      </c>
      <c r="W263" s="55">
        <f t="shared" si="46"/>
        <v>0.2609526202614687</v>
      </c>
      <c r="X263" s="24">
        <f t="shared" si="47"/>
        <v>1.3606501922755465E-4</v>
      </c>
    </row>
    <row r="264" spans="2:24" ht="14.4" x14ac:dyDescent="0.3">
      <c r="B264" s="61"/>
      <c r="C264" s="61"/>
      <c r="D264" s="61"/>
      <c r="E264" s="61"/>
      <c r="F264" s="61"/>
      <c r="G264" s="61"/>
      <c r="M264" s="64">
        <v>924970</v>
      </c>
      <c r="N264" s="63">
        <v>235200</v>
      </c>
      <c r="O264" s="62">
        <v>25.43</v>
      </c>
      <c r="P264" s="63">
        <v>1844</v>
      </c>
      <c r="Q264" s="62">
        <v>59.16</v>
      </c>
      <c r="R264" s="26">
        <f t="shared" si="42"/>
        <v>0.79418129014281147</v>
      </c>
      <c r="S264" s="27">
        <f t="shared" si="48"/>
        <v>0.270609147525609</v>
      </c>
      <c r="T264" s="58">
        <f t="shared" si="43"/>
        <v>288.83009288731608</v>
      </c>
      <c r="U264" s="54">
        <f t="shared" si="44"/>
        <v>-0.13703968761506244</v>
      </c>
      <c r="V264" s="24">
        <f t="shared" si="45"/>
        <v>2.4606424399157829</v>
      </c>
      <c r="W264" s="55">
        <f t="shared" si="46"/>
        <v>0.25876393233373973</v>
      </c>
      <c r="X264" s="24">
        <f t="shared" si="47"/>
        <v>1.4030912294169039E-4</v>
      </c>
    </row>
    <row r="265" spans="2:24" ht="14.4" x14ac:dyDescent="0.3">
      <c r="B265" s="61"/>
      <c r="C265" s="61"/>
      <c r="D265" s="61"/>
      <c r="E265" s="61"/>
      <c r="F265" s="61"/>
      <c r="G265" s="61"/>
      <c r="M265" s="64">
        <v>918240</v>
      </c>
      <c r="N265" s="63">
        <v>234400</v>
      </c>
      <c r="O265" s="62">
        <v>25.53</v>
      </c>
      <c r="P265" s="63">
        <v>1845</v>
      </c>
      <c r="Q265" s="62">
        <v>59.14</v>
      </c>
      <c r="R265" s="26">
        <f t="shared" si="42"/>
        <v>0.78823853387549148</v>
      </c>
      <c r="S265" s="27">
        <f t="shared" si="48"/>
        <v>0.2685842141414912</v>
      </c>
      <c r="T265" s="58">
        <f t="shared" si="43"/>
        <v>291.30566090575655</v>
      </c>
      <c r="U265" s="54">
        <f t="shared" si="44"/>
        <v>-0.13583567069026331</v>
      </c>
      <c r="V265" s="24">
        <f t="shared" si="45"/>
        <v>2.46434892429895</v>
      </c>
      <c r="W265" s="55">
        <f t="shared" si="46"/>
        <v>0.25656485424432152</v>
      </c>
      <c r="X265" s="24">
        <f t="shared" si="47"/>
        <v>1.4446501233769072E-4</v>
      </c>
    </row>
    <row r="266" spans="2:24" ht="14.4" x14ac:dyDescent="0.3">
      <c r="B266" s="61"/>
      <c r="C266" s="61"/>
      <c r="D266" s="61"/>
      <c r="E266" s="61"/>
      <c r="F266" s="61"/>
      <c r="G266" s="61"/>
      <c r="M266" s="64">
        <v>911490</v>
      </c>
      <c r="N266" s="63">
        <v>233600</v>
      </c>
      <c r="O266" s="62">
        <v>25.63</v>
      </c>
      <c r="P266" s="63">
        <v>1846</v>
      </c>
      <c r="Q266" s="62">
        <v>59.12</v>
      </c>
      <c r="R266" s="26">
        <f t="shared" si="42"/>
        <v>0.78228092670198957</v>
      </c>
      <c r="S266" s="27">
        <f t="shared" si="48"/>
        <v>0.26655422046306554</v>
      </c>
      <c r="T266" s="58">
        <f t="shared" si="43"/>
        <v>293.79755710285571</v>
      </c>
      <c r="U266" s="54">
        <f t="shared" si="44"/>
        <v>-0.13463198614010119</v>
      </c>
      <c r="V266" s="24">
        <f t="shared" si="45"/>
        <v>2.4680481803543044</v>
      </c>
      <c r="W266" s="55">
        <f t="shared" si="46"/>
        <v>0.25436355968532376</v>
      </c>
      <c r="X266" s="24">
        <f t="shared" si="47"/>
        <v>1.486122101979718E-4</v>
      </c>
    </row>
    <row r="267" spans="2:24" ht="14.4" x14ac:dyDescent="0.3">
      <c r="B267" s="61"/>
      <c r="C267" s="61"/>
      <c r="D267" s="61"/>
      <c r="E267" s="61"/>
      <c r="F267" s="61"/>
      <c r="G267" s="61"/>
      <c r="M267" s="64">
        <v>904730</v>
      </c>
      <c r="N267" s="63">
        <v>232800</v>
      </c>
      <c r="O267" s="62">
        <v>25.73</v>
      </c>
      <c r="P267" s="63">
        <v>1847</v>
      </c>
      <c r="Q267" s="62">
        <v>59.09</v>
      </c>
      <c r="R267" s="26">
        <f t="shared" si="42"/>
        <v>0.7762359595113173</v>
      </c>
      <c r="S267" s="27">
        <f t="shared" si="48"/>
        <v>0.26449445975276986</v>
      </c>
      <c r="T267" s="58">
        <f t="shared" si="43"/>
        <v>296.32519697775274</v>
      </c>
      <c r="U267" s="54">
        <f t="shared" si="44"/>
        <v>-0.13341405157038944</v>
      </c>
      <c r="V267" s="24">
        <f t="shared" si="45"/>
        <v>2.4717685817640183</v>
      </c>
      <c r="W267" s="55">
        <f t="shared" si="46"/>
        <v>0.25214310827165221</v>
      </c>
      <c r="X267" s="24">
        <f t="shared" si="47"/>
        <v>1.5255588341010732E-4</v>
      </c>
    </row>
    <row r="268" spans="2:24" ht="14.4" x14ac:dyDescent="0.3">
      <c r="B268" s="61"/>
      <c r="C268" s="61"/>
      <c r="D268" s="61"/>
      <c r="E268" s="61"/>
      <c r="F268" s="61"/>
      <c r="G268" s="61"/>
      <c r="M268" s="64">
        <v>897950</v>
      </c>
      <c r="N268" s="63">
        <v>232000</v>
      </c>
      <c r="O268" s="62">
        <v>25.83</v>
      </c>
      <c r="P268" s="63">
        <v>1848</v>
      </c>
      <c r="Q268" s="62">
        <v>59.07</v>
      </c>
      <c r="R268" s="26">
        <f t="shared" si="42"/>
        <v>0.77025782709709423</v>
      </c>
      <c r="S268" s="27">
        <f t="shared" si="48"/>
        <v>0.26245747230860933</v>
      </c>
      <c r="T268" s="58">
        <f t="shared" si="43"/>
        <v>298.84742979748484</v>
      </c>
      <c r="U268" s="54">
        <f t="shared" si="44"/>
        <v>-0.13221293262546099</v>
      </c>
      <c r="V268" s="24">
        <f t="shared" si="45"/>
        <v>2.4754495250866499</v>
      </c>
      <c r="W268" s="55">
        <f t="shared" si="46"/>
        <v>0.24993969922031933</v>
      </c>
      <c r="X268" s="24">
        <f t="shared" si="47"/>
        <v>1.5669464308991726E-4</v>
      </c>
    </row>
    <row r="269" spans="2:24" ht="14.4" x14ac:dyDescent="0.3">
      <c r="B269" s="61"/>
      <c r="C269" s="61"/>
      <c r="D269" s="61"/>
      <c r="E269" s="61"/>
      <c r="F269" s="61"/>
      <c r="G269" s="61"/>
      <c r="M269" s="64">
        <v>891080</v>
      </c>
      <c r="N269" s="63">
        <v>231100</v>
      </c>
      <c r="O269" s="62">
        <v>25.93</v>
      </c>
      <c r="P269" s="63">
        <v>1849</v>
      </c>
      <c r="Q269" s="62">
        <v>59.05</v>
      </c>
      <c r="R269" s="26">
        <f t="shared" si="42"/>
        <v>0.76420484823854951</v>
      </c>
      <c r="S269" s="27">
        <f t="shared" si="48"/>
        <v>0.2603949817044719</v>
      </c>
      <c r="T269" s="58">
        <f t="shared" si="43"/>
        <v>301.402297243894</v>
      </c>
      <c r="U269" s="54">
        <f t="shared" si="44"/>
        <v>-0.1310001507704868</v>
      </c>
      <c r="V269" s="24">
        <f t="shared" si="45"/>
        <v>2.4791465581197696</v>
      </c>
      <c r="W269" s="55">
        <f t="shared" si="46"/>
        <v>0.24772012433006663</v>
      </c>
      <c r="X269" s="24">
        <f t="shared" si="47"/>
        <v>1.6065200946151562E-4</v>
      </c>
    </row>
    <row r="270" spans="2:24" ht="14.4" x14ac:dyDescent="0.3">
      <c r="B270" s="61"/>
      <c r="C270" s="61"/>
      <c r="D270" s="61"/>
      <c r="E270" s="61"/>
      <c r="F270" s="61"/>
      <c r="G270" s="61"/>
      <c r="M270" s="64">
        <v>884200</v>
      </c>
      <c r="N270" s="63">
        <v>230200</v>
      </c>
      <c r="O270" s="62">
        <v>26.03</v>
      </c>
      <c r="P270" s="63">
        <v>1850</v>
      </c>
      <c r="Q270" s="62">
        <v>59.03</v>
      </c>
      <c r="R270" s="26">
        <f t="shared" si="42"/>
        <v>0.75814566851425935</v>
      </c>
      <c r="S270" s="27">
        <f t="shared" si="48"/>
        <v>0.25833037821878696</v>
      </c>
      <c r="T270" s="58">
        <f t="shared" si="43"/>
        <v>303.97140718626713</v>
      </c>
      <c r="U270" s="54">
        <f t="shared" si="44"/>
        <v>-0.1297895089927559</v>
      </c>
      <c r="V270" s="24">
        <f t="shared" si="45"/>
        <v>2.4828327339862595</v>
      </c>
      <c r="W270" s="55">
        <f t="shared" si="46"/>
        <v>0.24550052848765336</v>
      </c>
      <c r="X270" s="24">
        <f t="shared" si="47"/>
        <v>1.6460504412346897E-4</v>
      </c>
    </row>
    <row r="271" spans="2:24" ht="14.4" x14ac:dyDescent="0.3">
      <c r="B271" s="61"/>
      <c r="C271" s="61"/>
      <c r="D271" s="61"/>
      <c r="E271" s="61"/>
      <c r="F271" s="61"/>
      <c r="G271" s="61"/>
      <c r="M271" s="64">
        <v>877260</v>
      </c>
      <c r="N271" s="63">
        <v>229300</v>
      </c>
      <c r="O271" s="62">
        <v>26.13</v>
      </c>
      <c r="P271" s="63">
        <v>1851</v>
      </c>
      <c r="Q271" s="62">
        <v>59</v>
      </c>
      <c r="R271" s="26">
        <f t="shared" si="42"/>
        <v>0.75195858621393508</v>
      </c>
      <c r="S271" s="27">
        <f t="shared" si="48"/>
        <v>0.25622219323918305</v>
      </c>
      <c r="T271" s="58">
        <f t="shared" si="43"/>
        <v>306.58770758329888</v>
      </c>
      <c r="U271" s="54">
        <f t="shared" si="44"/>
        <v>-0.12855678449426752</v>
      </c>
      <c r="V271" s="24">
        <f t="shared" si="45"/>
        <v>2.4865547381381758</v>
      </c>
      <c r="W271" s="55">
        <f t="shared" si="46"/>
        <v>0.24325271423069783</v>
      </c>
      <c r="X271" s="24">
        <f t="shared" si="47"/>
        <v>1.6820738575153873E-4</v>
      </c>
    </row>
    <row r="272" spans="2:24" ht="14.4" x14ac:dyDescent="0.3">
      <c r="B272" s="61"/>
      <c r="C272" s="61"/>
      <c r="D272" s="61"/>
      <c r="E272" s="61"/>
      <c r="F272" s="61"/>
      <c r="G272" s="61"/>
      <c r="M272" s="64">
        <v>870300</v>
      </c>
      <c r="N272" s="63">
        <v>228300</v>
      </c>
      <c r="O272" s="62">
        <v>26.24</v>
      </c>
      <c r="P272" s="63">
        <v>1852</v>
      </c>
      <c r="Q272" s="62">
        <v>58.98</v>
      </c>
      <c r="R272" s="26">
        <f t="shared" si="42"/>
        <v>0.74583619190395323</v>
      </c>
      <c r="S272" s="27">
        <f t="shared" si="48"/>
        <v>0.25413605003031708</v>
      </c>
      <c r="T272" s="58">
        <f t="shared" si="43"/>
        <v>309.20049417960001</v>
      </c>
      <c r="U272" s="54">
        <f t="shared" si="44"/>
        <v>-0.12734038320548252</v>
      </c>
      <c r="V272" s="24">
        <f t="shared" si="45"/>
        <v>2.4902401793578717</v>
      </c>
      <c r="W272" s="55">
        <f t="shared" si="46"/>
        <v>0.24102038297325334</v>
      </c>
      <c r="X272" s="24">
        <f t="shared" si="47"/>
        <v>1.7202072235174702E-4</v>
      </c>
    </row>
    <row r="273" spans="2:24" ht="14.4" x14ac:dyDescent="0.3">
      <c r="B273" s="61"/>
      <c r="C273" s="61"/>
      <c r="D273" s="61"/>
      <c r="E273" s="61"/>
      <c r="F273" s="61"/>
      <c r="G273" s="61"/>
      <c r="M273" s="64">
        <v>863270</v>
      </c>
      <c r="N273" s="63">
        <v>227400</v>
      </c>
      <c r="O273" s="62">
        <v>26.34</v>
      </c>
      <c r="P273" s="63">
        <v>1853</v>
      </c>
      <c r="Q273" s="62">
        <v>58.95</v>
      </c>
      <c r="R273" s="26">
        <f t="shared" si="42"/>
        <v>0.73957853251063144</v>
      </c>
      <c r="S273" s="27">
        <f t="shared" si="48"/>
        <v>0.2520038166285104</v>
      </c>
      <c r="T273" s="58">
        <f t="shared" si="43"/>
        <v>311.86280451838866</v>
      </c>
      <c r="U273" s="54">
        <f t="shared" si="44"/>
        <v>-0.12610061810469678</v>
      </c>
      <c r="V273" s="24">
        <f t="shared" si="45"/>
        <v>2.4939635800931539</v>
      </c>
      <c r="W273" s="55">
        <f t="shared" si="46"/>
        <v>0.23875837170679437</v>
      </c>
      <c r="X273" s="24">
        <f t="shared" si="47"/>
        <v>1.7544181117421301E-4</v>
      </c>
    </row>
    <row r="274" spans="2:24" ht="14.4" x14ac:dyDescent="0.3">
      <c r="B274" s="61"/>
      <c r="C274" s="61"/>
      <c r="D274" s="61"/>
      <c r="E274" s="61"/>
      <c r="F274" s="61"/>
      <c r="G274" s="61"/>
      <c r="M274" s="64">
        <v>856190</v>
      </c>
      <c r="N274" s="63">
        <v>226400</v>
      </c>
      <c r="O274" s="62">
        <v>26.44</v>
      </c>
      <c r="P274" s="63">
        <v>1854</v>
      </c>
      <c r="Q274" s="62">
        <v>58.92</v>
      </c>
      <c r="R274" s="26">
        <f t="shared" si="42"/>
        <v>0.73328164510265725</v>
      </c>
      <c r="S274" s="27">
        <f t="shared" si="48"/>
        <v>0.2498582166821427</v>
      </c>
      <c r="T274" s="58">
        <f t="shared" si="43"/>
        <v>314.54868248135608</v>
      </c>
      <c r="U274" s="54">
        <f t="shared" si="44"/>
        <v>-0.12485664341759031</v>
      </c>
      <c r="V274" s="24">
        <f t="shared" si="45"/>
        <v>2.4976878704389232</v>
      </c>
      <c r="W274" s="55">
        <f t="shared" si="46"/>
        <v>0.23648907602862723</v>
      </c>
      <c r="X274" s="24">
        <f t="shared" si="47"/>
        <v>1.7873392181347992E-4</v>
      </c>
    </row>
    <row r="275" spans="2:24" ht="14.4" x14ac:dyDescent="0.3">
      <c r="B275" s="61"/>
      <c r="C275" s="61"/>
      <c r="D275" s="61"/>
      <c r="E275" s="61"/>
      <c r="F275" s="61"/>
      <c r="G275" s="61"/>
      <c r="M275" s="64">
        <v>849120</v>
      </c>
      <c r="N275" s="63">
        <v>225300</v>
      </c>
      <c r="O275" s="62">
        <v>26.54</v>
      </c>
      <c r="P275" s="63">
        <v>1855</v>
      </c>
      <c r="Q275" s="62">
        <v>58.89</v>
      </c>
      <c r="R275" s="26">
        <f t="shared" si="42"/>
        <v>0.72699694587415808</v>
      </c>
      <c r="S275" s="27">
        <f t="shared" si="48"/>
        <v>0.24771676973320592</v>
      </c>
      <c r="T275" s="58">
        <f t="shared" si="43"/>
        <v>317.24418567726741</v>
      </c>
      <c r="U275" s="54">
        <f t="shared" si="44"/>
        <v>-0.12361861927049637</v>
      </c>
      <c r="V275" s="24">
        <f t="shared" si="45"/>
        <v>2.5013936712666056</v>
      </c>
      <c r="W275" s="55">
        <f t="shared" si="46"/>
        <v>0.23422433189254288</v>
      </c>
      <c r="X275" s="24">
        <f t="shared" si="47"/>
        <v>1.8204587888415578E-4</v>
      </c>
    </row>
    <row r="276" spans="2:24" ht="14.4" x14ac:dyDescent="0.3">
      <c r="B276" s="61"/>
      <c r="C276" s="61"/>
      <c r="D276" s="61"/>
      <c r="E276" s="61"/>
      <c r="F276" s="61"/>
      <c r="G276" s="61"/>
      <c r="M276" s="64">
        <v>841990</v>
      </c>
      <c r="N276" s="63">
        <v>224300</v>
      </c>
      <c r="O276" s="62">
        <v>26.64</v>
      </c>
      <c r="P276" s="63">
        <v>1856</v>
      </c>
      <c r="Q276" s="62">
        <v>58.86</v>
      </c>
      <c r="R276" s="26">
        <f t="shared" si="42"/>
        <v>0.7206645183164172</v>
      </c>
      <c r="S276" s="27">
        <f t="shared" si="48"/>
        <v>0.24555905984449802</v>
      </c>
      <c r="T276" s="58">
        <f t="shared" si="43"/>
        <v>319.96573409798771</v>
      </c>
      <c r="U276" s="54">
        <f t="shared" si="44"/>
        <v>-0.12237475240064452</v>
      </c>
      <c r="V276" s="24">
        <f t="shared" si="45"/>
        <v>2.5051034711668425</v>
      </c>
      <c r="W276" s="55">
        <f t="shared" si="46"/>
        <v>0.23195041516105441</v>
      </c>
      <c r="X276" s="24">
        <f t="shared" si="47"/>
        <v>1.8519521012021805E-4</v>
      </c>
    </row>
    <row r="277" spans="2:24" ht="14.4" x14ac:dyDescent="0.3">
      <c r="B277" s="61"/>
      <c r="C277" s="61"/>
      <c r="D277" s="61"/>
      <c r="E277" s="61"/>
      <c r="F277" s="61"/>
      <c r="G277" s="61"/>
      <c r="M277" s="64">
        <v>834920</v>
      </c>
      <c r="N277" s="63">
        <v>223300</v>
      </c>
      <c r="O277" s="62">
        <v>26.74</v>
      </c>
      <c r="P277" s="63">
        <v>1857</v>
      </c>
      <c r="Q277" s="62">
        <v>58.83</v>
      </c>
      <c r="R277" s="26">
        <f t="shared" si="42"/>
        <v>0.71438709247523291</v>
      </c>
      <c r="S277" s="27">
        <f t="shared" si="48"/>
        <v>0.24342009122785804</v>
      </c>
      <c r="T277" s="58">
        <f t="shared" si="43"/>
        <v>322.68514941197083</v>
      </c>
      <c r="U277" s="54">
        <f t="shared" si="44"/>
        <v>-0.12114519572269156</v>
      </c>
      <c r="V277" s="24">
        <f t="shared" si="45"/>
        <v>2.5087789788007391</v>
      </c>
      <c r="W277" s="55">
        <f t="shared" si="46"/>
        <v>0.22969085898769914</v>
      </c>
      <c r="X277" s="24">
        <f t="shared" si="47"/>
        <v>1.8849181790421858E-4</v>
      </c>
    </row>
    <row r="278" spans="2:24" ht="14.4" x14ac:dyDescent="0.3">
      <c r="B278" s="61"/>
      <c r="C278" s="61"/>
      <c r="D278" s="61"/>
      <c r="E278" s="61"/>
      <c r="F278" s="61"/>
      <c r="G278" s="61"/>
      <c r="M278" s="64">
        <v>827740</v>
      </c>
      <c r="N278" s="63">
        <v>222200</v>
      </c>
      <c r="O278" s="62">
        <v>26.84</v>
      </c>
      <c r="P278" s="63">
        <v>1858</v>
      </c>
      <c r="Q278" s="62">
        <v>58.8</v>
      </c>
      <c r="R278" s="26">
        <f t="shared" si="42"/>
        <v>0.70801921270525769</v>
      </c>
      <c r="S278" s="27">
        <f t="shared" si="48"/>
        <v>0.24125030136062423</v>
      </c>
      <c r="T278" s="58">
        <f t="shared" si="43"/>
        <v>325.4425642598876</v>
      </c>
      <c r="U278" s="54">
        <f t="shared" si="44"/>
        <v>-0.11990146840997384</v>
      </c>
      <c r="V278" s="24">
        <f t="shared" si="45"/>
        <v>2.5124743531930314</v>
      </c>
      <c r="W278" s="55">
        <f t="shared" si="46"/>
        <v>0.22741238801142538</v>
      </c>
      <c r="X278" s="24">
        <f t="shared" si="47"/>
        <v>1.9148784585993557E-4</v>
      </c>
    </row>
    <row r="279" spans="2:24" ht="14.4" x14ac:dyDescent="0.3">
      <c r="B279" s="61"/>
      <c r="C279" s="61"/>
      <c r="D279" s="61"/>
      <c r="E279" s="61"/>
      <c r="F279" s="61"/>
      <c r="G279" s="61"/>
      <c r="M279" s="64">
        <v>820460</v>
      </c>
      <c r="N279" s="63">
        <v>221100</v>
      </c>
      <c r="O279" s="62">
        <v>26.94</v>
      </c>
      <c r="P279" s="63">
        <v>1859</v>
      </c>
      <c r="Q279" s="62">
        <v>58.76</v>
      </c>
      <c r="R279" s="26">
        <f t="shared" si="42"/>
        <v>0.70149526965017728</v>
      </c>
      <c r="S279" s="27">
        <f t="shared" si="48"/>
        <v>0.23902733452603225</v>
      </c>
      <c r="T279" s="58">
        <f t="shared" si="43"/>
        <v>328.25616815872024</v>
      </c>
      <c r="U279" s="54">
        <f t="shared" si="44"/>
        <v>-0.11863094302841418</v>
      </c>
      <c r="V279" s="24">
        <f t="shared" si="45"/>
        <v>2.5162128955296126</v>
      </c>
      <c r="W279" s="55">
        <f t="shared" si="46"/>
        <v>0.22510044277165175</v>
      </c>
      <c r="X279" s="24">
        <f t="shared" si="47"/>
        <v>1.9395831393823155E-4</v>
      </c>
    </row>
    <row r="280" spans="2:24" ht="14.4" x14ac:dyDescent="0.3">
      <c r="B280" s="61"/>
      <c r="C280" s="61"/>
      <c r="D280" s="61"/>
      <c r="E280" s="61"/>
      <c r="F280" s="61"/>
      <c r="G280" s="61"/>
      <c r="M280" s="64">
        <v>813160</v>
      </c>
      <c r="N280" s="63">
        <v>219900</v>
      </c>
      <c r="O280" s="62">
        <v>27.05</v>
      </c>
      <c r="P280" s="63">
        <v>1860</v>
      </c>
      <c r="Q280" s="62">
        <v>58.72</v>
      </c>
      <c r="R280" s="26">
        <f t="shared" si="42"/>
        <v>0.6949591636002852</v>
      </c>
      <c r="S280" s="27">
        <f t="shared" si="48"/>
        <v>0.23680022327542571</v>
      </c>
      <c r="T280" s="58">
        <f t="shared" si="43"/>
        <v>331.08778437927128</v>
      </c>
      <c r="U280" s="54">
        <f t="shared" si="44"/>
        <v>-0.11736176535755082</v>
      </c>
      <c r="V280" s="24">
        <f t="shared" si="45"/>
        <v>2.5199431575731417</v>
      </c>
      <c r="W280" s="55">
        <f t="shared" si="46"/>
        <v>0.22278672268938982</v>
      </c>
      <c r="X280" s="24">
        <f t="shared" si="47"/>
        <v>1.9637819867482847E-4</v>
      </c>
    </row>
    <row r="281" spans="2:24" ht="14.4" x14ac:dyDescent="0.3">
      <c r="B281" s="61"/>
      <c r="C281" s="61"/>
      <c r="D281" s="61"/>
      <c r="E281" s="61"/>
      <c r="F281" s="61"/>
      <c r="G281" s="61"/>
      <c r="M281" s="64">
        <v>805960</v>
      </c>
      <c r="N281" s="63">
        <v>218800</v>
      </c>
      <c r="O281" s="62">
        <v>27.15</v>
      </c>
      <c r="P281" s="63">
        <v>1861</v>
      </c>
      <c r="Q281" s="62">
        <v>58.68</v>
      </c>
      <c r="R281" s="26">
        <f t="shared" si="42"/>
        <v>0.68851343885236393</v>
      </c>
      <c r="S281" s="27">
        <f t="shared" si="48"/>
        <v>0.2346039085285673</v>
      </c>
      <c r="T281" s="58">
        <f t="shared" si="43"/>
        <v>333.90761404963621</v>
      </c>
      <c r="U281" s="54">
        <f t="shared" si="44"/>
        <v>-0.11611375984959524</v>
      </c>
      <c r="V281" s="24">
        <f t="shared" si="45"/>
        <v>2.5236263223249309</v>
      </c>
      <c r="W281" s="55">
        <f t="shared" si="46"/>
        <v>0.22049543700810104</v>
      </c>
      <c r="X281" s="24">
        <f t="shared" si="47"/>
        <v>1.9904896864380767E-4</v>
      </c>
    </row>
    <row r="282" spans="2:24" ht="14.4" x14ac:dyDescent="0.3">
      <c r="B282" s="61"/>
      <c r="C282" s="61"/>
      <c r="D282" s="61"/>
      <c r="E282" s="61"/>
      <c r="F282" s="61"/>
      <c r="G282" s="61"/>
      <c r="M282" s="64">
        <v>799080</v>
      </c>
      <c r="N282" s="63">
        <v>217700</v>
      </c>
      <c r="O282" s="62">
        <v>27.24</v>
      </c>
      <c r="P282" s="63">
        <v>1862</v>
      </c>
      <c r="Q282" s="62">
        <v>58.64</v>
      </c>
      <c r="R282" s="26">
        <f t="shared" si="42"/>
        <v>0.68234585688806138</v>
      </c>
      <c r="S282" s="27">
        <f t="shared" si="48"/>
        <v>0.23250236808891012</v>
      </c>
      <c r="T282" s="58">
        <f t="shared" si="43"/>
        <v>336.66086091524943</v>
      </c>
      <c r="U282" s="54">
        <f t="shared" si="44"/>
        <v>-0.11492295585016736</v>
      </c>
      <c r="V282" s="24">
        <f t="shared" si="45"/>
        <v>2.5271926296742335</v>
      </c>
      <c r="W282" s="55">
        <f t="shared" si="46"/>
        <v>0.21827041134831726</v>
      </c>
      <c r="X282" s="24">
        <f t="shared" si="47"/>
        <v>2.0254859266610639E-4</v>
      </c>
    </row>
    <row r="283" spans="2:24" ht="14.4" x14ac:dyDescent="0.3">
      <c r="B283" s="61"/>
      <c r="C283" s="61"/>
      <c r="D283" s="61"/>
      <c r="E283" s="61"/>
      <c r="F283" s="61"/>
      <c r="G283" s="61"/>
      <c r="M283" s="64">
        <v>792330</v>
      </c>
      <c r="N283" s="63">
        <v>216600</v>
      </c>
      <c r="O283" s="62">
        <v>27.33</v>
      </c>
      <c r="P283" s="63">
        <v>1863</v>
      </c>
      <c r="Q283" s="62">
        <v>58.61</v>
      </c>
      <c r="R283" s="26">
        <f t="shared" si="42"/>
        <v>0.67636594211365075</v>
      </c>
      <c r="S283" s="27">
        <f t="shared" si="48"/>
        <v>0.23046477332375509</v>
      </c>
      <c r="T283" s="58">
        <f t="shared" si="43"/>
        <v>339.37178819523427</v>
      </c>
      <c r="U283" s="54">
        <f t="shared" si="44"/>
        <v>-0.11377149486961551</v>
      </c>
      <c r="V283" s="24">
        <f t="shared" si="45"/>
        <v>2.5306757368019839</v>
      </c>
      <c r="W283" s="55">
        <f t="shared" si="46"/>
        <v>0.21609116398390105</v>
      </c>
      <c r="X283" s="24">
        <f t="shared" si="47"/>
        <v>2.0660064545473939E-4</v>
      </c>
    </row>
    <row r="284" spans="2:24" ht="14.4" x14ac:dyDescent="0.3">
      <c r="B284" s="61"/>
      <c r="C284" s="61"/>
      <c r="D284" s="61"/>
      <c r="E284" s="61"/>
      <c r="F284" s="61"/>
      <c r="G284" s="61"/>
      <c r="M284" s="64">
        <v>785460</v>
      </c>
      <c r="N284" s="63">
        <v>215500</v>
      </c>
      <c r="O284" s="62">
        <v>27.43</v>
      </c>
      <c r="P284" s="63">
        <v>1864</v>
      </c>
      <c r="Q284" s="62">
        <v>58.57</v>
      </c>
      <c r="R284" s="26">
        <f t="shared" si="42"/>
        <v>0.67021564384440646</v>
      </c>
      <c r="S284" s="27">
        <f t="shared" si="48"/>
        <v>0.22836912212631988</v>
      </c>
      <c r="T284" s="58">
        <f t="shared" si="43"/>
        <v>342.14457440655917</v>
      </c>
      <c r="U284" s="54">
        <f t="shared" si="44"/>
        <v>-0.11259040178782524</v>
      </c>
      <c r="V284" s="24">
        <f t="shared" si="45"/>
        <v>2.534209657516679</v>
      </c>
      <c r="W284" s="55">
        <f t="shared" si="46"/>
        <v>0.21387391567979397</v>
      </c>
      <c r="X284" s="24">
        <f t="shared" si="47"/>
        <v>2.101110099274063E-4</v>
      </c>
    </row>
    <row r="285" spans="2:24" ht="14.4" x14ac:dyDescent="0.3">
      <c r="B285" s="61"/>
      <c r="C285" s="61"/>
      <c r="D285" s="61"/>
      <c r="E285" s="61"/>
      <c r="F285" s="61"/>
      <c r="G285" s="61"/>
      <c r="M285" s="64">
        <v>778580</v>
      </c>
      <c r="N285" s="63">
        <v>214400</v>
      </c>
      <c r="O285" s="62">
        <v>27.53</v>
      </c>
      <c r="P285" s="63">
        <v>1865</v>
      </c>
      <c r="Q285" s="62">
        <v>58.53</v>
      </c>
      <c r="R285" s="26">
        <f t="shared" si="42"/>
        <v>0.66406149176592055</v>
      </c>
      <c r="S285" s="27">
        <f t="shared" si="48"/>
        <v>0.22627215778282275</v>
      </c>
      <c r="T285" s="58">
        <f t="shared" si="43"/>
        <v>344.93136514436469</v>
      </c>
      <c r="U285" s="54">
        <f t="shared" si="44"/>
        <v>-0.11141177498714079</v>
      </c>
      <c r="V285" s="24">
        <f t="shared" si="45"/>
        <v>2.5377326872342545</v>
      </c>
      <c r="W285" s="55">
        <f t="shared" si="46"/>
        <v>0.21165725819173464</v>
      </c>
      <c r="X285" s="24">
        <f t="shared" si="47"/>
        <v>2.135952900575874E-4</v>
      </c>
    </row>
    <row r="286" spans="2:24" ht="14.4" x14ac:dyDescent="0.3">
      <c r="B286" s="61"/>
      <c r="C286" s="61"/>
      <c r="D286" s="61"/>
      <c r="E286" s="61"/>
      <c r="F286" s="61"/>
      <c r="G286" s="61"/>
      <c r="M286" s="64">
        <v>771670</v>
      </c>
      <c r="N286" s="63">
        <v>213200</v>
      </c>
      <c r="O286" s="62">
        <v>27.63</v>
      </c>
      <c r="P286" s="63">
        <v>1866</v>
      </c>
      <c r="Q286" s="62">
        <v>58.49</v>
      </c>
      <c r="R286" s="26">
        <f t="shared" si="42"/>
        <v>0.65788645454733263</v>
      </c>
      <c r="S286" s="27">
        <f t="shared" si="48"/>
        <v>0.22416807704155964</v>
      </c>
      <c r="T286" s="58">
        <f t="shared" si="43"/>
        <v>347.73711805267766</v>
      </c>
      <c r="U286" s="54">
        <f t="shared" si="44"/>
        <v>-0.11023235456392796</v>
      </c>
      <c r="V286" s="24">
        <f t="shared" si="45"/>
        <v>2.5412510504907919</v>
      </c>
      <c r="W286" s="55">
        <f t="shared" si="46"/>
        <v>0.20943729885901419</v>
      </c>
      <c r="X286" s="24">
        <f t="shared" si="47"/>
        <v>2.1699582586335705E-4</v>
      </c>
    </row>
    <row r="287" spans="2:24" ht="14.4" x14ac:dyDescent="0.3">
      <c r="B287" s="61"/>
      <c r="C287" s="61"/>
      <c r="D287" s="61"/>
      <c r="E287" s="61"/>
      <c r="F287" s="61"/>
      <c r="G287" s="61"/>
      <c r="M287" s="64">
        <v>764940</v>
      </c>
      <c r="N287" s="63">
        <v>212100</v>
      </c>
      <c r="O287" s="62">
        <v>27.73</v>
      </c>
      <c r="P287" s="63">
        <v>1867</v>
      </c>
      <c r="Q287" s="62">
        <v>58.46</v>
      </c>
      <c r="R287" s="26">
        <f t="shared" si="42"/>
        <v>0.65193937908743882</v>
      </c>
      <c r="S287" s="27">
        <f t="shared" si="48"/>
        <v>0.22214167193677187</v>
      </c>
      <c r="T287" s="58">
        <f t="shared" si="43"/>
        <v>350.48904820291312</v>
      </c>
      <c r="U287" s="54">
        <f t="shared" si="44"/>
        <v>-0.10909949419675248</v>
      </c>
      <c r="V287" s="24">
        <f t="shared" si="45"/>
        <v>2.5446744520334863</v>
      </c>
      <c r="W287" s="55">
        <f t="shared" si="46"/>
        <v>0.20727125651401179</v>
      </c>
      <c r="X287" s="24">
        <f t="shared" si="47"/>
        <v>2.2112925484546071E-4</v>
      </c>
    </row>
    <row r="288" spans="2:24" ht="14.4" x14ac:dyDescent="0.3">
      <c r="B288" s="61"/>
      <c r="C288" s="61"/>
      <c r="D288" s="61"/>
      <c r="E288" s="61"/>
      <c r="F288" s="61"/>
      <c r="G288" s="61"/>
      <c r="M288" s="64">
        <v>758120</v>
      </c>
      <c r="N288" s="63">
        <v>211000</v>
      </c>
      <c r="O288" s="62">
        <v>27.83</v>
      </c>
      <c r="P288" s="63">
        <v>1868</v>
      </c>
      <c r="Q288" s="62">
        <v>58.42</v>
      </c>
      <c r="R288" s="26">
        <f t="shared" si="42"/>
        <v>0.64584984835348991</v>
      </c>
      <c r="S288" s="27">
        <f t="shared" si="48"/>
        <v>0.22006672665513649</v>
      </c>
      <c r="T288" s="58">
        <f t="shared" si="43"/>
        <v>353.29566138353618</v>
      </c>
      <c r="U288" s="54">
        <f t="shared" si="44"/>
        <v>-0.10794255148609175</v>
      </c>
      <c r="V288" s="24">
        <f t="shared" si="45"/>
        <v>2.5481383041521992</v>
      </c>
      <c r="W288" s="55">
        <f t="shared" si="46"/>
        <v>0.20507358007723009</v>
      </c>
      <c r="X288" s="24">
        <f t="shared" si="47"/>
        <v>2.2479444430658645E-4</v>
      </c>
    </row>
    <row r="289" spans="2:24" ht="14.4" x14ac:dyDescent="0.3">
      <c r="B289" s="61"/>
      <c r="C289" s="61"/>
      <c r="D289" s="61"/>
      <c r="E289" s="61"/>
      <c r="F289" s="61"/>
      <c r="G289" s="61"/>
      <c r="M289" s="64">
        <v>751280</v>
      </c>
      <c r="N289" s="63">
        <v>209900</v>
      </c>
      <c r="O289" s="62">
        <v>27.93</v>
      </c>
      <c r="P289" s="63">
        <v>1869</v>
      </c>
      <c r="Q289" s="62">
        <v>58.38</v>
      </c>
      <c r="R289" s="26">
        <f t="shared" si="42"/>
        <v>0.63974795879318302</v>
      </c>
      <c r="S289" s="27">
        <f t="shared" si="48"/>
        <v>0.21798757022989115</v>
      </c>
      <c r="T289" s="58">
        <f t="shared" si="43"/>
        <v>356.11878207944</v>
      </c>
      <c r="U289" s="54">
        <f t="shared" si="44"/>
        <v>-0.10678634395080616</v>
      </c>
      <c r="V289" s="24">
        <f t="shared" si="45"/>
        <v>2.5515948794264371</v>
      </c>
      <c r="W289" s="55">
        <f t="shared" si="46"/>
        <v>0.20287444710297475</v>
      </c>
      <c r="X289" s="24">
        <f t="shared" si="47"/>
        <v>2.2840649064933535E-4</v>
      </c>
    </row>
    <row r="290" spans="2:24" ht="14.4" x14ac:dyDescent="0.3">
      <c r="B290" s="61"/>
      <c r="C290" s="61"/>
      <c r="D290" s="61"/>
      <c r="E290" s="61"/>
      <c r="F290" s="61"/>
      <c r="G290" s="61"/>
      <c r="M290" s="64">
        <v>744620</v>
      </c>
      <c r="N290" s="63">
        <v>208700</v>
      </c>
      <c r="O290" s="62">
        <v>28.03</v>
      </c>
      <c r="P290" s="63">
        <v>1870</v>
      </c>
      <c r="Q290" s="62">
        <v>58.33</v>
      </c>
      <c r="R290" s="26">
        <f t="shared" si="42"/>
        <v>0.63373575344839206</v>
      </c>
      <c r="S290" s="27">
        <f t="shared" si="48"/>
        <v>0.21593897278331795</v>
      </c>
      <c r="T290" s="58">
        <f t="shared" si="43"/>
        <v>358.92815532000748</v>
      </c>
      <c r="U290" s="54">
        <f t="shared" si="44"/>
        <v>-0.10565013278499256</v>
      </c>
      <c r="V290" s="24">
        <f t="shared" si="45"/>
        <v>2.5550075269331716</v>
      </c>
      <c r="W290" s="55">
        <f t="shared" si="46"/>
        <v>0.20069729347102561</v>
      </c>
      <c r="X290" s="24">
        <f t="shared" si="47"/>
        <v>2.3230878825876027E-4</v>
      </c>
    </row>
    <row r="291" spans="2:24" ht="14.4" x14ac:dyDescent="0.3">
      <c r="B291" s="61"/>
      <c r="C291" s="61"/>
      <c r="D291" s="61"/>
      <c r="E291" s="61"/>
      <c r="F291" s="61"/>
      <c r="G291" s="61"/>
      <c r="M291" s="64">
        <v>738020</v>
      </c>
      <c r="N291" s="63">
        <v>207600</v>
      </c>
      <c r="O291" s="62">
        <v>28.13</v>
      </c>
      <c r="P291" s="63">
        <v>1871</v>
      </c>
      <c r="Q291" s="62">
        <v>58.29</v>
      </c>
      <c r="R291" s="26">
        <f t="shared" si="42"/>
        <v>0.62784792004651224</v>
      </c>
      <c r="S291" s="27">
        <f t="shared" si="48"/>
        <v>0.21393275380355703</v>
      </c>
      <c r="T291" s="58">
        <f t="shared" si="43"/>
        <v>361.71296045301625</v>
      </c>
      <c r="U291" s="54">
        <f t="shared" si="44"/>
        <v>-0.10454029950408569</v>
      </c>
      <c r="V291" s="24">
        <f t="shared" si="45"/>
        <v>2.5583640701450512</v>
      </c>
      <c r="W291" s="55">
        <f t="shared" si="46"/>
        <v>0.19855013203913541</v>
      </c>
      <c r="X291" s="24">
        <f t="shared" si="47"/>
        <v>2.3662505234725779E-4</v>
      </c>
    </row>
    <row r="292" spans="2:24" ht="14.4" x14ac:dyDescent="0.3">
      <c r="B292" s="61"/>
      <c r="C292" s="61"/>
      <c r="D292" s="61"/>
      <c r="E292" s="61"/>
      <c r="F292" s="61"/>
      <c r="G292" s="61"/>
      <c r="M292" s="64">
        <v>731500</v>
      </c>
      <c r="N292" s="63">
        <v>206500</v>
      </c>
      <c r="O292" s="62">
        <v>28.22</v>
      </c>
      <c r="P292" s="63">
        <v>1872</v>
      </c>
      <c r="Q292" s="62">
        <v>58.24</v>
      </c>
      <c r="R292" s="26">
        <f t="shared" si="42"/>
        <v>0.62196546093958904</v>
      </c>
      <c r="S292" s="27">
        <f t="shared" si="48"/>
        <v>0.21192836605980586</v>
      </c>
      <c r="T292" s="58">
        <f t="shared" si="43"/>
        <v>364.50750111139496</v>
      </c>
      <c r="U292" s="54">
        <f t="shared" si="44"/>
        <v>-0.10343430432392733</v>
      </c>
      <c r="V292" s="24">
        <f t="shared" si="45"/>
        <v>2.5617064699866878</v>
      </c>
      <c r="W292" s="55">
        <f t="shared" si="46"/>
        <v>0.19640628656135128</v>
      </c>
      <c r="X292" s="24">
        <f t="shared" si="47"/>
        <v>2.4093495195634391E-4</v>
      </c>
    </row>
    <row r="293" spans="2:24" ht="14.4" x14ac:dyDescent="0.3">
      <c r="B293" s="61"/>
      <c r="C293" s="61"/>
      <c r="D293" s="61"/>
      <c r="E293" s="61"/>
      <c r="F293" s="61"/>
      <c r="G293" s="61"/>
      <c r="M293" s="64">
        <v>724980</v>
      </c>
      <c r="N293" s="63">
        <v>205300</v>
      </c>
      <c r="O293" s="62">
        <v>28.32</v>
      </c>
      <c r="P293" s="63">
        <v>1873</v>
      </c>
      <c r="Q293" s="62">
        <v>58.2</v>
      </c>
      <c r="R293" s="26">
        <f t="shared" si="42"/>
        <v>0.61615520456161665</v>
      </c>
      <c r="S293" s="27">
        <f t="shared" si="48"/>
        <v>0.20994858065707295</v>
      </c>
      <c r="T293" s="58">
        <f t="shared" si="43"/>
        <v>367.29266108109653</v>
      </c>
      <c r="U293" s="54">
        <f t="shared" si="44"/>
        <v>-0.10234464236755117</v>
      </c>
      <c r="V293" s="24">
        <f t="shared" si="45"/>
        <v>2.5650122507416317</v>
      </c>
      <c r="W293" s="55">
        <f t="shared" si="46"/>
        <v>0.19428028815255338</v>
      </c>
      <c r="X293" s="24">
        <f t="shared" si="47"/>
        <v>2.4549539000718397E-4</v>
      </c>
    </row>
    <row r="294" spans="2:24" ht="14.4" x14ac:dyDescent="0.3">
      <c r="B294" s="61"/>
      <c r="C294" s="61"/>
      <c r="D294" s="61"/>
      <c r="E294" s="61"/>
      <c r="F294" s="61"/>
      <c r="G294" s="61"/>
      <c r="M294" s="64">
        <v>718430</v>
      </c>
      <c r="N294" s="63">
        <v>204200</v>
      </c>
      <c r="O294" s="62">
        <v>28.42</v>
      </c>
      <c r="P294" s="63">
        <v>1874</v>
      </c>
      <c r="Q294" s="62">
        <v>58.15</v>
      </c>
      <c r="R294" s="26">
        <f t="shared" si="42"/>
        <v>0.61025780085190962</v>
      </c>
      <c r="S294" s="27">
        <f t="shared" si="48"/>
        <v>0.20793910069285571</v>
      </c>
      <c r="T294" s="58">
        <f t="shared" si="43"/>
        <v>370.11703656938886</v>
      </c>
      <c r="U294" s="54">
        <f t="shared" si="44"/>
        <v>-0.10124142546069112</v>
      </c>
      <c r="V294" s="24">
        <f t="shared" si="45"/>
        <v>2.5683390762266636</v>
      </c>
      <c r="W294" s="55">
        <f t="shared" si="46"/>
        <v>0.19213507712904976</v>
      </c>
      <c r="X294" s="24">
        <f t="shared" si="47"/>
        <v>2.4976716080533364E-4</v>
      </c>
    </row>
    <row r="295" spans="2:24" ht="14.4" x14ac:dyDescent="0.3">
      <c r="B295" s="61"/>
      <c r="C295" s="61"/>
      <c r="D295" s="61"/>
      <c r="E295" s="61"/>
      <c r="F295" s="61"/>
      <c r="G295" s="61"/>
      <c r="M295" s="64">
        <v>711770</v>
      </c>
      <c r="N295" s="63">
        <v>203000</v>
      </c>
      <c r="O295" s="62">
        <v>28.53</v>
      </c>
      <c r="P295" s="63">
        <v>1875</v>
      </c>
      <c r="Q295" s="62">
        <v>58.1</v>
      </c>
      <c r="R295" s="26">
        <f t="shared" si="42"/>
        <v>0.60427257810379398</v>
      </c>
      <c r="S295" s="27">
        <f t="shared" si="48"/>
        <v>0.20589969728997876</v>
      </c>
      <c r="T295" s="58">
        <f t="shared" si="43"/>
        <v>372.98222086318123</v>
      </c>
      <c r="U295" s="54">
        <f t="shared" si="44"/>
        <v>-0.1001246384264559</v>
      </c>
      <c r="V295" s="24">
        <f t="shared" si="45"/>
        <v>2.5716881305619315</v>
      </c>
      <c r="W295" s="55">
        <f t="shared" si="46"/>
        <v>0.18996976346534411</v>
      </c>
      <c r="X295" s="24">
        <f t="shared" si="47"/>
        <v>2.5376279165723899E-4</v>
      </c>
    </row>
    <row r="296" spans="2:24" ht="14.4" x14ac:dyDescent="0.3">
      <c r="B296" s="61"/>
      <c r="C296" s="61"/>
      <c r="D296" s="61"/>
      <c r="E296" s="61"/>
      <c r="F296" s="61"/>
      <c r="G296" s="61"/>
      <c r="M296" s="64">
        <v>705100</v>
      </c>
      <c r="N296" s="63">
        <v>201900</v>
      </c>
      <c r="O296" s="62">
        <v>28.63</v>
      </c>
      <c r="P296" s="63">
        <v>1876</v>
      </c>
      <c r="Q296" s="62">
        <v>58.05</v>
      </c>
      <c r="R296" s="26">
        <f t="shared" si="42"/>
        <v>0.59828455258345825</v>
      </c>
      <c r="S296" s="27">
        <f t="shared" si="48"/>
        <v>0.2038593388711494</v>
      </c>
      <c r="T296" s="58">
        <f t="shared" si="43"/>
        <v>375.86107191703616</v>
      </c>
      <c r="U296" s="54">
        <f t="shared" si="44"/>
        <v>-9.901019488135894E-2</v>
      </c>
      <c r="V296" s="24">
        <f t="shared" si="45"/>
        <v>2.5750273479881254</v>
      </c>
      <c r="W296" s="55">
        <f t="shared" si="46"/>
        <v>0.18780503169187046</v>
      </c>
      <c r="X296" s="24">
        <f t="shared" si="47"/>
        <v>2.5774077900664739E-4</v>
      </c>
    </row>
    <row r="297" spans="2:24" ht="14.4" x14ac:dyDescent="0.3">
      <c r="B297" s="61"/>
      <c r="C297" s="61"/>
      <c r="D297" s="61"/>
      <c r="E297" s="61"/>
      <c r="F297" s="61"/>
      <c r="G297" s="61"/>
      <c r="M297" s="64">
        <v>698430</v>
      </c>
      <c r="N297" s="63">
        <v>200700</v>
      </c>
      <c r="O297" s="62">
        <v>28.73</v>
      </c>
      <c r="P297" s="63">
        <v>1877</v>
      </c>
      <c r="Q297" s="62">
        <v>57.99</v>
      </c>
      <c r="R297" s="26">
        <f t="shared" si="42"/>
        <v>0.59223762613279152</v>
      </c>
      <c r="S297" s="27">
        <f t="shared" si="48"/>
        <v>0.20179891056306029</v>
      </c>
      <c r="T297" s="58">
        <f t="shared" si="43"/>
        <v>378.77084378698743</v>
      </c>
      <c r="U297" s="54">
        <f t="shared" si="44"/>
        <v>-9.7887683798138878E-2</v>
      </c>
      <c r="V297" s="24">
        <f t="shared" si="45"/>
        <v>2.5783765414247917</v>
      </c>
      <c r="W297" s="55">
        <f t="shared" si="46"/>
        <v>0.18562802170483628</v>
      </c>
      <c r="X297" s="24">
        <f t="shared" si="47"/>
        <v>2.6149764646503354E-4</v>
      </c>
    </row>
    <row r="298" spans="2:24" ht="14.4" x14ac:dyDescent="0.3">
      <c r="B298" s="61"/>
      <c r="C298" s="61"/>
      <c r="D298" s="61"/>
      <c r="E298" s="61"/>
      <c r="F298" s="61"/>
      <c r="G298" s="61"/>
      <c r="M298" s="64">
        <v>691740</v>
      </c>
      <c r="N298" s="63">
        <v>199400</v>
      </c>
      <c r="O298" s="62">
        <v>28.83</v>
      </c>
      <c r="P298" s="63">
        <v>1878</v>
      </c>
      <c r="Q298" s="62">
        <v>57.93</v>
      </c>
      <c r="R298" s="26">
        <f t="shared" si="42"/>
        <v>0.58618050705454272</v>
      </c>
      <c r="S298" s="27">
        <f t="shared" si="48"/>
        <v>0.19973500922142673</v>
      </c>
      <c r="T298" s="58">
        <f t="shared" si="43"/>
        <v>381.69667120751438</v>
      </c>
      <c r="U298" s="54">
        <f t="shared" si="44"/>
        <v>-9.6766181786846581E-2</v>
      </c>
      <c r="V298" s="24">
        <f t="shared" si="45"/>
        <v>2.581718372465442</v>
      </c>
      <c r="W298" s="55">
        <f t="shared" si="46"/>
        <v>0.18344998132444268</v>
      </c>
      <c r="X298" s="24">
        <f t="shared" si="47"/>
        <v>2.6520213360554874E-4</v>
      </c>
    </row>
    <row r="299" spans="2:24" ht="14.4" x14ac:dyDescent="0.3">
      <c r="B299" s="61"/>
      <c r="C299" s="61"/>
      <c r="D299" s="61"/>
      <c r="E299" s="61"/>
      <c r="F299" s="61"/>
      <c r="G299" s="61"/>
      <c r="M299" s="64">
        <v>684990</v>
      </c>
      <c r="N299" s="63">
        <v>198200</v>
      </c>
      <c r="O299" s="62">
        <v>28.93</v>
      </c>
      <c r="P299" s="63">
        <v>1879</v>
      </c>
      <c r="Q299" s="62">
        <v>57.87</v>
      </c>
      <c r="R299" s="26">
        <f t="shared" si="42"/>
        <v>0.5800793740192639</v>
      </c>
      <c r="S299" s="27">
        <f t="shared" si="48"/>
        <v>0.19765611057434296</v>
      </c>
      <c r="T299" s="58">
        <f t="shared" si="43"/>
        <v>384.64903410683462</v>
      </c>
      <c r="U299" s="54">
        <f t="shared" si="44"/>
        <v>-9.5639450581954402E-2</v>
      </c>
      <c r="V299" s="24">
        <f t="shared" si="45"/>
        <v>2.5850646462171603</v>
      </c>
      <c r="W299" s="55">
        <f t="shared" si="46"/>
        <v>0.18126320860044742</v>
      </c>
      <c r="X299" s="24">
        <f t="shared" si="47"/>
        <v>2.6872723512574815E-4</v>
      </c>
    </row>
    <row r="300" spans="2:24" ht="14.4" x14ac:dyDescent="0.3">
      <c r="B300" s="61"/>
      <c r="C300" s="61"/>
      <c r="D300" s="61"/>
      <c r="E300" s="61"/>
      <c r="F300" s="61"/>
      <c r="G300" s="61"/>
      <c r="M300" s="64">
        <v>678310</v>
      </c>
      <c r="N300" s="63">
        <v>196900</v>
      </c>
      <c r="O300" s="62">
        <v>29.03</v>
      </c>
      <c r="P300" s="63">
        <v>1880</v>
      </c>
      <c r="Q300" s="62">
        <v>57.81</v>
      </c>
      <c r="R300" s="26">
        <f t="shared" si="42"/>
        <v>0.57404436362546107</v>
      </c>
      <c r="S300" s="27">
        <f t="shared" si="48"/>
        <v>0.19559974254068971</v>
      </c>
      <c r="T300" s="58">
        <f t="shared" si="43"/>
        <v>387.59388794279471</v>
      </c>
      <c r="U300" s="54">
        <f t="shared" si="44"/>
        <v>-9.4527799073381338E-2</v>
      </c>
      <c r="V300" s="24">
        <f t="shared" si="45"/>
        <v>2.5883769199431073</v>
      </c>
      <c r="W300" s="55">
        <f t="shared" si="46"/>
        <v>0.17909288740798435</v>
      </c>
      <c r="X300" s="24">
        <f t="shared" si="47"/>
        <v>2.7247626637212131E-4</v>
      </c>
    </row>
    <row r="301" spans="2:24" ht="14.4" x14ac:dyDescent="0.3">
      <c r="B301" s="61"/>
      <c r="C301" s="61"/>
      <c r="D301" s="61"/>
      <c r="E301" s="61"/>
      <c r="F301" s="61"/>
      <c r="G301" s="61"/>
      <c r="M301" s="64">
        <v>671710</v>
      </c>
      <c r="N301" s="63">
        <v>195700</v>
      </c>
      <c r="O301" s="62">
        <v>29.13</v>
      </c>
      <c r="P301" s="63">
        <v>1881</v>
      </c>
      <c r="Q301" s="62">
        <v>57.75</v>
      </c>
      <c r="R301" s="26">
        <f t="shared" si="42"/>
        <v>0.56808383511677585</v>
      </c>
      <c r="S301" s="27">
        <f t="shared" si="48"/>
        <v>0.19356875344719526</v>
      </c>
      <c r="T301" s="58">
        <f t="shared" si="43"/>
        <v>390.52836030093977</v>
      </c>
      <c r="U301" s="54">
        <f t="shared" si="44"/>
        <v>-9.3432653092798648E-2</v>
      </c>
      <c r="V301" s="24">
        <f t="shared" si="45"/>
        <v>2.5916525779699651</v>
      </c>
      <c r="W301" s="55">
        <f t="shared" si="46"/>
        <v>0.176940900119258</v>
      </c>
      <c r="X301" s="24">
        <f t="shared" si="47"/>
        <v>2.7648550629539415E-4</v>
      </c>
    </row>
    <row r="302" spans="2:24" ht="14.4" x14ac:dyDescent="0.3">
      <c r="B302" s="61"/>
      <c r="C302" s="61"/>
      <c r="D302" s="61"/>
      <c r="E302" s="61"/>
      <c r="F302" s="61"/>
      <c r="G302" s="61"/>
      <c r="M302" s="64">
        <v>665110</v>
      </c>
      <c r="N302" s="63">
        <v>194400</v>
      </c>
      <c r="O302" s="62">
        <v>29.23</v>
      </c>
      <c r="P302" s="63">
        <v>1882</v>
      </c>
      <c r="Q302" s="62">
        <v>57.69</v>
      </c>
      <c r="R302" s="26">
        <f t="shared" si="42"/>
        <v>0.5621300597907134</v>
      </c>
      <c r="S302" s="27">
        <f t="shared" si="48"/>
        <v>0.19154006543157223</v>
      </c>
      <c r="T302" s="58">
        <f t="shared" si="43"/>
        <v>393.47355116505815</v>
      </c>
      <c r="U302" s="54">
        <f t="shared" si="44"/>
        <v>-9.2341497868893327E-2</v>
      </c>
      <c r="V302" s="24">
        <f t="shared" si="45"/>
        <v>2.5949155449057142</v>
      </c>
      <c r="W302" s="55">
        <f t="shared" si="46"/>
        <v>0.17479164179371143</v>
      </c>
      <c r="X302" s="24">
        <f t="shared" si="47"/>
        <v>2.8050969435325455E-4</v>
      </c>
    </row>
    <row r="303" spans="2:24" ht="14.4" x14ac:dyDescent="0.3">
      <c r="B303" s="61"/>
      <c r="C303" s="61"/>
      <c r="D303" s="61"/>
      <c r="E303" s="61"/>
      <c r="F303" s="61"/>
      <c r="G303" s="61"/>
      <c r="M303" s="64">
        <v>658540</v>
      </c>
      <c r="N303" s="63">
        <v>193200</v>
      </c>
      <c r="O303" s="62">
        <v>29.33</v>
      </c>
      <c r="P303" s="63">
        <v>1883</v>
      </c>
      <c r="Q303" s="62">
        <v>57.63</v>
      </c>
      <c r="R303" s="26">
        <f t="shared" ref="R303:R312" si="49">M303*SIN(RADIANS(Q303))/1000000</f>
        <v>0.55620839466557459</v>
      </c>
      <c r="S303" s="27">
        <f t="shared" ref="S303:S312" si="50">R303/$AA$8</f>
        <v>0.18952231863832081</v>
      </c>
      <c r="T303" s="58">
        <f t="shared" ref="T303:T312" si="51">IF(S303&lt;S302,T302+(PI()*(O303)^2*(S302-S303))^($J$5)*(P303-P302)^$J$6,T302-(PI()*(O303)^2*(S303-S302))^($J$5)*(P303-P302)^$J$6)</f>
        <v>396.42141398359382</v>
      </c>
      <c r="U303" s="54">
        <f t="shared" ref="U303:U312" si="52">IF(T303&lt;10,"",LOG(-S303+$Z$5))</f>
        <v>-9.1258940093596211E-2</v>
      </c>
      <c r="V303" s="24">
        <f t="shared" ref="V303:V312" si="53">IF(T303&lt;10,"",LOG(T303))</f>
        <v>2.5981571062666227</v>
      </c>
      <c r="W303" s="55">
        <f t="shared" ref="W303:W312" si="54">IF(T303&lt;0,1,$Z$5-$AA$5*T303^$AB$5)</f>
        <v>0.17265092570886686</v>
      </c>
      <c r="X303" s="24">
        <f t="shared" ref="X303:X312" si="55">IF(S303&lt;=0,"",(W303-S303)^2)</f>
        <v>2.8464389938002852E-4</v>
      </c>
    </row>
    <row r="304" spans="2:24" ht="14.4" x14ac:dyDescent="0.3">
      <c r="B304" s="61"/>
      <c r="C304" s="61"/>
      <c r="D304" s="61"/>
      <c r="E304" s="61"/>
      <c r="F304" s="61"/>
      <c r="G304" s="61"/>
      <c r="M304" s="64">
        <v>651870</v>
      </c>
      <c r="N304" s="63">
        <v>191900</v>
      </c>
      <c r="O304" s="62">
        <v>29.43</v>
      </c>
      <c r="P304" s="63">
        <v>1884</v>
      </c>
      <c r="Q304" s="62">
        <v>57.56</v>
      </c>
      <c r="R304" s="26">
        <f t="shared" si="49"/>
        <v>0.55014806067774991</v>
      </c>
      <c r="S304" s="27">
        <f t="shared" si="50"/>
        <v>0.1874573218491484</v>
      </c>
      <c r="T304" s="58">
        <f t="shared" si="51"/>
        <v>399.42609790243444</v>
      </c>
      <c r="U304" s="54">
        <f t="shared" si="52"/>
        <v>-9.0153818781532113E-2</v>
      </c>
      <c r="V304" s="24">
        <f t="shared" si="53"/>
        <v>2.6014364376121235</v>
      </c>
      <c r="W304" s="55">
        <f t="shared" si="54"/>
        <v>0.1704796156180125</v>
      </c>
      <c r="X304" s="24">
        <f t="shared" si="55"/>
        <v>2.8824250887075068E-4</v>
      </c>
    </row>
    <row r="305" spans="2:24" ht="14.4" x14ac:dyDescent="0.3">
      <c r="B305" s="61"/>
      <c r="C305" s="61"/>
      <c r="D305" s="61"/>
      <c r="E305" s="61"/>
      <c r="F305" s="61"/>
      <c r="G305" s="61"/>
      <c r="M305" s="64">
        <v>645190</v>
      </c>
      <c r="N305" s="63">
        <v>190600</v>
      </c>
      <c r="O305" s="62">
        <v>29.54</v>
      </c>
      <c r="P305" s="63">
        <v>1885</v>
      </c>
      <c r="Q305" s="62">
        <v>57.5</v>
      </c>
      <c r="R305" s="26">
        <f t="shared" si="49"/>
        <v>0.54414772692401581</v>
      </c>
      <c r="S305" s="27">
        <f t="shared" si="50"/>
        <v>0.18541276952574232</v>
      </c>
      <c r="T305" s="58">
        <f t="shared" si="51"/>
        <v>402.42602015062158</v>
      </c>
      <c r="U305" s="54">
        <f t="shared" si="52"/>
        <v>-8.9062402226983861E-2</v>
      </c>
      <c r="V305" s="24">
        <f t="shared" si="53"/>
        <v>2.604686053664405</v>
      </c>
      <c r="W305" s="55">
        <f t="shared" si="54"/>
        <v>0.1683223594480554</v>
      </c>
      <c r="X305" s="24">
        <f t="shared" si="55"/>
        <v>2.920821166235024E-4</v>
      </c>
    </row>
    <row r="306" spans="2:24" ht="14.4" x14ac:dyDescent="0.3">
      <c r="B306" s="61"/>
      <c r="C306" s="61"/>
      <c r="D306" s="61"/>
      <c r="E306" s="61"/>
      <c r="F306" s="61"/>
      <c r="G306" s="61"/>
      <c r="M306" s="64">
        <v>638400</v>
      </c>
      <c r="N306" s="63">
        <v>189200</v>
      </c>
      <c r="O306" s="62">
        <v>29.64</v>
      </c>
      <c r="P306" s="63">
        <v>1886</v>
      </c>
      <c r="Q306" s="62">
        <v>57.43</v>
      </c>
      <c r="R306" s="26">
        <f t="shared" si="49"/>
        <v>0.53800162898110326</v>
      </c>
      <c r="S306" s="27">
        <f t="shared" si="50"/>
        <v>0.18331854954652146</v>
      </c>
      <c r="T306" s="58">
        <f t="shared" si="51"/>
        <v>405.48533966246765</v>
      </c>
      <c r="U306" s="54">
        <f t="shared" si="52"/>
        <v>-8.7947308568696453E-2</v>
      </c>
      <c r="V306" s="24">
        <f t="shared" si="53"/>
        <v>2.6079751568978788</v>
      </c>
      <c r="W306" s="55">
        <f t="shared" si="54"/>
        <v>0.16613317682483808</v>
      </c>
      <c r="X306" s="24">
        <f t="shared" si="55"/>
        <v>2.9533703558317937E-4</v>
      </c>
    </row>
    <row r="307" spans="2:24" ht="14.4" x14ac:dyDescent="0.3">
      <c r="B307" s="61"/>
      <c r="C307" s="61"/>
      <c r="D307" s="61"/>
      <c r="E307" s="61"/>
      <c r="F307" s="61"/>
      <c r="G307" s="61"/>
      <c r="M307" s="64">
        <v>631660</v>
      </c>
      <c r="N307" s="63">
        <v>187900</v>
      </c>
      <c r="O307" s="62">
        <v>29.74</v>
      </c>
      <c r="P307" s="63">
        <v>1887</v>
      </c>
      <c r="Q307" s="62">
        <v>57.36</v>
      </c>
      <c r="R307" s="26">
        <f t="shared" si="49"/>
        <v>0.53190576328435879</v>
      </c>
      <c r="S307" s="27">
        <f t="shared" si="50"/>
        <v>0.18124144569114106</v>
      </c>
      <c r="T307" s="58">
        <f t="shared" si="51"/>
        <v>408.54179352334631</v>
      </c>
      <c r="U307" s="54">
        <f t="shared" si="52"/>
        <v>-8.6844149510418342E-2</v>
      </c>
      <c r="V307" s="24">
        <f t="shared" si="53"/>
        <v>2.6112364911453878</v>
      </c>
      <c r="W307" s="55">
        <f t="shared" si="54"/>
        <v>0.16395678720253504</v>
      </c>
      <c r="X307" s="24">
        <f t="shared" si="55"/>
        <v>2.9875941906774031E-4</v>
      </c>
    </row>
    <row r="308" spans="2:24" ht="14.4" x14ac:dyDescent="0.3">
      <c r="B308" s="61"/>
      <c r="C308" s="61"/>
      <c r="D308" s="61"/>
      <c r="E308" s="61"/>
      <c r="F308" s="61"/>
      <c r="G308" s="61"/>
      <c r="M308" s="64">
        <v>625060</v>
      </c>
      <c r="N308" s="63">
        <v>186500</v>
      </c>
      <c r="O308" s="62">
        <v>29.84</v>
      </c>
      <c r="P308" s="63">
        <v>1888</v>
      </c>
      <c r="Q308" s="62">
        <v>57.3</v>
      </c>
      <c r="R308" s="26">
        <f t="shared" si="49"/>
        <v>0.52599472936273306</v>
      </c>
      <c r="S308" s="27">
        <f t="shared" si="50"/>
        <v>0.17922732137169448</v>
      </c>
      <c r="T308" s="58">
        <f t="shared" si="51"/>
        <v>411.55170299700387</v>
      </c>
      <c r="U308" s="54">
        <f t="shared" si="52"/>
        <v>-8.5777108516918804E-2</v>
      </c>
      <c r="V308" s="24">
        <f t="shared" si="53"/>
        <v>2.6144244031346209</v>
      </c>
      <c r="W308" s="55">
        <f t="shared" si="54"/>
        <v>0.16182390465440788</v>
      </c>
      <c r="X308" s="24">
        <f t="shared" si="55"/>
        <v>3.0287891343553058E-4</v>
      </c>
    </row>
    <row r="309" spans="2:24" ht="14.4" x14ac:dyDescent="0.3">
      <c r="B309" s="61"/>
      <c r="C309" s="61"/>
      <c r="D309" s="61"/>
      <c r="E309" s="61"/>
      <c r="F309" s="61"/>
      <c r="G309" s="61"/>
      <c r="M309" s="64">
        <v>618390</v>
      </c>
      <c r="N309" s="63">
        <v>185200</v>
      </c>
      <c r="O309" s="62">
        <v>29.94</v>
      </c>
      <c r="P309" s="63">
        <v>1889</v>
      </c>
      <c r="Q309" s="62">
        <v>57.23</v>
      </c>
      <c r="R309" s="26">
        <f t="shared" si="49"/>
        <v>0.5199733094266068</v>
      </c>
      <c r="S309" s="27">
        <f t="shared" si="50"/>
        <v>0.17717558414741938</v>
      </c>
      <c r="T309" s="58">
        <f t="shared" si="51"/>
        <v>414.61033399769371</v>
      </c>
      <c r="U309" s="54">
        <f t="shared" si="52"/>
        <v>-8.469282986899733E-2</v>
      </c>
      <c r="V309" s="24">
        <f t="shared" si="53"/>
        <v>2.6176401225099961</v>
      </c>
      <c r="W309" s="55">
        <f t="shared" si="54"/>
        <v>0.15966690471294509</v>
      </c>
      <c r="X309" s="24">
        <f t="shared" si="55"/>
        <v>3.0655385553918289E-4</v>
      </c>
    </row>
    <row r="310" spans="2:24" ht="14.4" x14ac:dyDescent="0.3">
      <c r="B310" s="61"/>
      <c r="C310" s="61"/>
      <c r="D310" s="61"/>
      <c r="E310" s="61"/>
      <c r="F310" s="61"/>
      <c r="G310" s="61"/>
      <c r="M310" s="64">
        <v>611640</v>
      </c>
      <c r="N310" s="63">
        <v>183800</v>
      </c>
      <c r="O310" s="62">
        <v>30.04</v>
      </c>
      <c r="P310" s="63">
        <v>1890</v>
      </c>
      <c r="Q310" s="62">
        <v>57.16</v>
      </c>
      <c r="R310" s="26">
        <f t="shared" si="49"/>
        <v>0.51389271982947982</v>
      </c>
      <c r="S310" s="27">
        <f t="shared" si="50"/>
        <v>0.1751036854666588</v>
      </c>
      <c r="T310" s="58">
        <f t="shared" si="51"/>
        <v>417.70119726689893</v>
      </c>
      <c r="U310" s="54">
        <f t="shared" si="52"/>
        <v>-8.360063672999353E-2</v>
      </c>
      <c r="V310" s="24">
        <f t="shared" si="53"/>
        <v>2.6208657200955314</v>
      </c>
      <c r="W310" s="55">
        <f t="shared" si="54"/>
        <v>0.15749770225084325</v>
      </c>
      <c r="X310" s="24">
        <f t="shared" si="55"/>
        <v>3.0997064499557893E-4</v>
      </c>
    </row>
    <row r="311" spans="2:24" ht="14.4" x14ac:dyDescent="0.3">
      <c r="B311" s="61"/>
      <c r="C311" s="61"/>
      <c r="D311" s="61"/>
      <c r="E311" s="61"/>
      <c r="F311" s="61"/>
      <c r="G311" s="61"/>
      <c r="M311" s="64">
        <v>604920</v>
      </c>
      <c r="N311" s="63">
        <v>182400</v>
      </c>
      <c r="O311" s="62">
        <v>30.14</v>
      </c>
      <c r="P311" s="63">
        <v>1891</v>
      </c>
      <c r="Q311" s="62">
        <v>57.09</v>
      </c>
      <c r="R311" s="26">
        <f t="shared" si="49"/>
        <v>0.50784549319827732</v>
      </c>
      <c r="S311" s="27">
        <f t="shared" si="50"/>
        <v>0.17304315487512395</v>
      </c>
      <c r="T311" s="58">
        <f t="shared" si="51"/>
        <v>420.79431666932879</v>
      </c>
      <c r="U311" s="54">
        <f t="shared" si="52"/>
        <v>-8.251715358306419E-2</v>
      </c>
      <c r="V311" s="24">
        <f t="shared" si="53"/>
        <v>2.6240698655187398</v>
      </c>
      <c r="W311" s="55">
        <f t="shared" si="54"/>
        <v>0.15533738256348595</v>
      </c>
      <c r="X311" s="24">
        <f t="shared" si="55"/>
        <v>3.1349437315156693E-4</v>
      </c>
    </row>
    <row r="312" spans="2:24" ht="14.4" x14ac:dyDescent="0.3">
      <c r="B312" s="61"/>
      <c r="C312" s="61"/>
      <c r="D312" s="61"/>
      <c r="E312" s="61"/>
      <c r="F312" s="61"/>
      <c r="G312" s="61"/>
      <c r="M312" s="64">
        <v>598300</v>
      </c>
      <c r="N312" s="63">
        <v>180900</v>
      </c>
      <c r="O312" s="62">
        <v>30.24</v>
      </c>
      <c r="P312" s="63">
        <v>1892</v>
      </c>
      <c r="Q312" s="62">
        <v>57.02</v>
      </c>
      <c r="R312" s="26">
        <f t="shared" si="49"/>
        <v>0.50189031596690026</v>
      </c>
      <c r="S312" s="27">
        <f t="shared" si="50"/>
        <v>0.17101398917461108</v>
      </c>
      <c r="T312" s="58">
        <f t="shared" si="51"/>
        <v>423.87030441749124</v>
      </c>
      <c r="U312" s="54">
        <f t="shared" si="52"/>
        <v>-8.1452798125964301E-2</v>
      </c>
      <c r="V312" s="24">
        <f t="shared" si="53"/>
        <v>2.6272329917525403</v>
      </c>
      <c r="W312" s="55">
        <f t="shared" si="54"/>
        <v>0.15319928564979091</v>
      </c>
      <c r="X312" s="24">
        <f t="shared" si="55"/>
        <v>3.1736366167724037E-4</v>
      </c>
    </row>
    <row r="313" spans="2:24" ht="14.4" x14ac:dyDescent="0.3">
      <c r="B313" s="61"/>
      <c r="C313" s="61"/>
      <c r="D313" s="61"/>
      <c r="E313" s="61"/>
      <c r="F313" s="61"/>
      <c r="G313" s="61"/>
      <c r="M313" s="64"/>
      <c r="N313" s="63"/>
      <c r="O313" s="62"/>
      <c r="P313" s="63"/>
      <c r="Q313" s="62"/>
      <c r="R313" s="26"/>
      <c r="S313" s="27"/>
      <c r="T313" s="58"/>
      <c r="U313" s="54"/>
      <c r="V313" s="24"/>
      <c r="W313" s="55"/>
      <c r="X313" s="24"/>
    </row>
    <row r="314" spans="2:24" ht="14.4" x14ac:dyDescent="0.3">
      <c r="B314" s="61"/>
      <c r="C314" s="61"/>
      <c r="D314" s="61"/>
      <c r="E314" s="61"/>
      <c r="F314" s="61"/>
      <c r="G314" s="61"/>
      <c r="M314" s="64"/>
      <c r="N314" s="63"/>
      <c r="O314" s="62"/>
      <c r="P314" s="63"/>
      <c r="Q314" s="62"/>
      <c r="R314" s="26"/>
      <c r="S314" s="27"/>
      <c r="T314" s="58"/>
      <c r="U314" s="54"/>
      <c r="V314" s="24"/>
      <c r="W314" s="55"/>
      <c r="X314" s="24"/>
    </row>
    <row r="315" spans="2:24" ht="14.4" x14ac:dyDescent="0.3">
      <c r="B315" s="61"/>
      <c r="C315" s="61"/>
      <c r="D315" s="61"/>
      <c r="E315" s="61"/>
      <c r="F315" s="61"/>
      <c r="G315" s="61"/>
      <c r="M315" s="64"/>
      <c r="N315" s="63"/>
      <c r="O315" s="62"/>
      <c r="P315" s="63"/>
      <c r="Q315" s="62"/>
      <c r="R315" s="26"/>
      <c r="S315" s="27"/>
      <c r="T315" s="58"/>
      <c r="U315" s="54"/>
      <c r="V315" s="24"/>
      <c r="W315" s="55"/>
      <c r="X315" s="24"/>
    </row>
    <row r="316" spans="2:24" ht="14.4" x14ac:dyDescent="0.3">
      <c r="B316" s="61"/>
      <c r="C316" s="61"/>
      <c r="D316" s="61"/>
      <c r="E316" s="61"/>
      <c r="F316" s="61"/>
      <c r="G316" s="61"/>
      <c r="M316" s="64"/>
      <c r="N316" s="63"/>
      <c r="O316" s="62"/>
      <c r="P316" s="63"/>
      <c r="Q316" s="62"/>
      <c r="R316" s="26"/>
      <c r="S316" s="27"/>
      <c r="T316" s="58"/>
      <c r="U316" s="54"/>
      <c r="V316" s="24"/>
      <c r="W316" s="55"/>
      <c r="X316" s="24"/>
    </row>
    <row r="317" spans="2:24" ht="14.4" x14ac:dyDescent="0.3">
      <c r="B317" s="61"/>
      <c r="C317" s="61"/>
      <c r="D317" s="61"/>
      <c r="E317" s="61"/>
      <c r="F317" s="61"/>
      <c r="G317" s="61"/>
      <c r="M317" s="64"/>
      <c r="N317" s="63"/>
      <c r="O317" s="62"/>
      <c r="P317" s="63"/>
      <c r="Q317" s="62"/>
      <c r="R317" s="26"/>
      <c r="S317" s="27"/>
      <c r="T317" s="58"/>
      <c r="U317" s="54"/>
      <c r="V317" s="24"/>
      <c r="W317" s="55"/>
      <c r="X317" s="24"/>
    </row>
    <row r="318" spans="2:24" ht="14.4" x14ac:dyDescent="0.3">
      <c r="B318" s="61"/>
      <c r="C318" s="61"/>
      <c r="D318" s="61"/>
      <c r="E318" s="61"/>
      <c r="F318" s="61"/>
      <c r="G318" s="61"/>
      <c r="M318" s="64"/>
      <c r="N318" s="63"/>
      <c r="O318" s="62"/>
      <c r="P318" s="63"/>
      <c r="Q318" s="62"/>
      <c r="R318" s="26"/>
      <c r="S318" s="27"/>
      <c r="T318" s="58"/>
      <c r="U318" s="54"/>
      <c r="V318" s="24"/>
      <c r="W318" s="55"/>
      <c r="X318" s="24"/>
    </row>
    <row r="319" spans="2:24" ht="14.4" x14ac:dyDescent="0.3">
      <c r="B319" s="61"/>
      <c r="C319" s="61"/>
      <c r="D319" s="61"/>
      <c r="E319" s="61"/>
      <c r="F319" s="61"/>
      <c r="G319" s="61"/>
      <c r="M319" s="64"/>
      <c r="N319" s="63"/>
      <c r="O319" s="62"/>
      <c r="P319" s="63"/>
      <c r="Q319" s="62"/>
      <c r="R319" s="26"/>
      <c r="S319" s="27"/>
      <c r="T319" s="58"/>
      <c r="U319" s="54"/>
      <c r="V319" s="24"/>
      <c r="W319" s="55"/>
      <c r="X319" s="24"/>
    </row>
    <row r="320" spans="2:24" ht="14.4" x14ac:dyDescent="0.3">
      <c r="B320" s="61"/>
      <c r="C320" s="61"/>
      <c r="D320" s="61"/>
      <c r="E320" s="61"/>
      <c r="F320" s="61"/>
      <c r="G320" s="61"/>
      <c r="M320" s="64"/>
      <c r="N320" s="63"/>
      <c r="O320" s="62"/>
      <c r="P320" s="63"/>
      <c r="Q320" s="62"/>
      <c r="R320" s="26"/>
      <c r="S320" s="27"/>
      <c r="T320" s="58"/>
      <c r="U320" s="54"/>
      <c r="V320" s="24"/>
      <c r="W320" s="55"/>
      <c r="X320" s="24"/>
    </row>
    <row r="321" spans="2:24" ht="14.4" x14ac:dyDescent="0.3">
      <c r="B321" s="61"/>
      <c r="C321" s="61"/>
      <c r="D321" s="61"/>
      <c r="E321" s="61"/>
      <c r="F321" s="61"/>
      <c r="G321" s="61"/>
      <c r="M321" s="64"/>
      <c r="N321" s="63"/>
      <c r="O321" s="62"/>
      <c r="P321" s="63"/>
      <c r="Q321" s="62"/>
      <c r="R321" s="26"/>
      <c r="S321" s="27"/>
      <c r="T321" s="58"/>
      <c r="U321" s="54"/>
      <c r="V321" s="24"/>
      <c r="W321" s="55"/>
      <c r="X321" s="24"/>
    </row>
    <row r="322" spans="2:24" ht="14.4" x14ac:dyDescent="0.3">
      <c r="B322" s="61"/>
      <c r="C322" s="61"/>
      <c r="D322" s="61"/>
      <c r="E322" s="61"/>
      <c r="F322" s="61"/>
      <c r="G322" s="61"/>
      <c r="M322" s="64"/>
      <c r="N322" s="63"/>
      <c r="O322" s="62"/>
      <c r="P322" s="63"/>
      <c r="Q322" s="62"/>
      <c r="R322" s="26"/>
      <c r="S322" s="27"/>
      <c r="T322" s="58"/>
      <c r="U322" s="54"/>
      <c r="V322" s="24"/>
      <c r="W322" s="55"/>
      <c r="X322" s="24"/>
    </row>
    <row r="323" spans="2:24" ht="14.4" x14ac:dyDescent="0.3">
      <c r="B323" s="61"/>
      <c r="C323" s="61"/>
      <c r="D323" s="61"/>
      <c r="E323" s="61"/>
      <c r="F323" s="61"/>
      <c r="G323" s="61"/>
      <c r="M323" s="64"/>
      <c r="N323" s="63"/>
      <c r="O323" s="62"/>
      <c r="P323" s="63"/>
      <c r="Q323" s="62"/>
      <c r="R323" s="26"/>
      <c r="S323" s="27"/>
      <c r="T323" s="58"/>
      <c r="U323" s="54"/>
      <c r="V323" s="24"/>
      <c r="W323" s="55"/>
      <c r="X323" s="24"/>
    </row>
    <row r="324" spans="2:24" ht="14.4" x14ac:dyDescent="0.3">
      <c r="B324" s="61"/>
      <c r="C324" s="61"/>
      <c r="D324" s="61"/>
      <c r="E324" s="61"/>
      <c r="F324" s="61"/>
      <c r="G324" s="61"/>
      <c r="M324" s="64"/>
      <c r="N324" s="63"/>
      <c r="O324" s="62"/>
      <c r="P324" s="63"/>
      <c r="Q324" s="62"/>
      <c r="R324" s="26"/>
      <c r="S324" s="27"/>
      <c r="T324" s="58"/>
      <c r="U324" s="54"/>
      <c r="V324" s="24"/>
      <c r="W324" s="55"/>
      <c r="X324" s="24"/>
    </row>
    <row r="325" spans="2:24" ht="14.4" x14ac:dyDescent="0.3">
      <c r="B325" s="61"/>
      <c r="C325" s="61"/>
      <c r="D325" s="61"/>
      <c r="E325" s="61"/>
      <c r="F325" s="61"/>
      <c r="G325" s="61"/>
      <c r="M325" s="64"/>
      <c r="N325" s="63"/>
      <c r="O325" s="62"/>
      <c r="P325" s="63"/>
      <c r="Q325" s="62"/>
      <c r="R325" s="26"/>
      <c r="S325" s="27"/>
      <c r="T325" s="58"/>
      <c r="U325" s="54"/>
      <c r="V325" s="24"/>
      <c r="W325" s="55"/>
      <c r="X325" s="24"/>
    </row>
    <row r="326" spans="2:24" ht="14.4" x14ac:dyDescent="0.3">
      <c r="B326" s="61"/>
      <c r="C326" s="61"/>
      <c r="D326" s="61"/>
      <c r="E326" s="61"/>
      <c r="F326" s="61"/>
      <c r="G326" s="61"/>
      <c r="M326" s="64"/>
      <c r="N326" s="63"/>
      <c r="O326" s="62"/>
      <c r="P326" s="63"/>
      <c r="Q326" s="62"/>
      <c r="R326" s="26"/>
      <c r="S326" s="27"/>
      <c r="T326" s="58"/>
      <c r="U326" s="54"/>
      <c r="V326" s="24"/>
      <c r="W326" s="55"/>
      <c r="X326" s="24"/>
    </row>
    <row r="327" spans="2:24" ht="14.4" x14ac:dyDescent="0.3">
      <c r="B327" s="61"/>
      <c r="C327" s="61"/>
      <c r="D327" s="61"/>
      <c r="E327" s="61"/>
      <c r="F327" s="61"/>
      <c r="G327" s="61"/>
      <c r="M327" s="64"/>
      <c r="N327" s="63"/>
      <c r="O327" s="62"/>
      <c r="P327" s="63"/>
      <c r="Q327" s="62"/>
      <c r="R327" s="26"/>
      <c r="S327" s="27"/>
      <c r="T327" s="58"/>
      <c r="U327" s="54"/>
      <c r="V327" s="24"/>
      <c r="W327" s="55"/>
      <c r="X327" s="24"/>
    </row>
    <row r="328" spans="2:24" ht="14.4" x14ac:dyDescent="0.3">
      <c r="B328" s="61"/>
      <c r="C328" s="61"/>
      <c r="D328" s="61"/>
      <c r="E328" s="61"/>
      <c r="F328" s="61"/>
      <c r="G328" s="61"/>
      <c r="M328" s="64"/>
      <c r="N328" s="63"/>
      <c r="O328" s="62"/>
      <c r="P328" s="63"/>
      <c r="Q328" s="62"/>
      <c r="R328" s="26"/>
      <c r="S328" s="27"/>
      <c r="T328" s="58"/>
      <c r="U328" s="54"/>
      <c r="V328" s="24"/>
      <c r="W328" s="55"/>
      <c r="X328" s="24"/>
    </row>
    <row r="329" spans="2:24" ht="14.4" x14ac:dyDescent="0.3">
      <c r="B329" s="61"/>
      <c r="C329" s="61"/>
      <c r="D329" s="61"/>
      <c r="E329" s="61"/>
      <c r="F329" s="61"/>
      <c r="G329" s="61"/>
      <c r="M329" s="64"/>
      <c r="N329" s="63"/>
      <c r="O329" s="62"/>
      <c r="P329" s="63"/>
      <c r="Q329" s="62"/>
      <c r="R329" s="26"/>
      <c r="S329" s="27"/>
      <c r="T329" s="58"/>
      <c r="U329" s="54"/>
      <c r="V329" s="24"/>
      <c r="W329" s="55"/>
      <c r="X329" s="24"/>
    </row>
    <row r="330" spans="2:24" ht="14.4" x14ac:dyDescent="0.3">
      <c r="B330" s="61"/>
      <c r="C330" s="61"/>
      <c r="D330" s="61"/>
      <c r="E330" s="61"/>
      <c r="F330" s="61"/>
      <c r="G330" s="61"/>
      <c r="M330" s="64"/>
      <c r="N330" s="63"/>
      <c r="O330" s="62"/>
      <c r="P330" s="63"/>
      <c r="Q330" s="62"/>
      <c r="R330" s="26"/>
      <c r="S330" s="27"/>
      <c r="T330" s="58"/>
      <c r="U330" s="54"/>
      <c r="V330" s="24"/>
      <c r="W330" s="55"/>
      <c r="X330" s="24"/>
    </row>
    <row r="331" spans="2:24" ht="14.4" x14ac:dyDescent="0.3">
      <c r="B331" s="61"/>
      <c r="C331" s="61"/>
      <c r="D331" s="61"/>
      <c r="E331" s="61"/>
      <c r="F331" s="61"/>
      <c r="G331" s="61"/>
      <c r="M331" s="64"/>
      <c r="N331" s="63"/>
      <c r="O331" s="62"/>
      <c r="P331" s="63"/>
      <c r="Q331" s="62"/>
      <c r="R331" s="26"/>
      <c r="S331" s="27"/>
      <c r="T331" s="58"/>
      <c r="U331" s="54"/>
      <c r="V331" s="24"/>
      <c r="W331" s="55"/>
      <c r="X331" s="24"/>
    </row>
    <row r="332" spans="2:24" ht="14.4" x14ac:dyDescent="0.3">
      <c r="B332" s="61"/>
      <c r="C332" s="61"/>
      <c r="D332" s="61"/>
      <c r="E332" s="61"/>
      <c r="F332" s="61"/>
      <c r="G332" s="61"/>
      <c r="M332" s="64"/>
      <c r="N332" s="63"/>
      <c r="O332" s="62"/>
      <c r="P332" s="63"/>
      <c r="Q332" s="62"/>
      <c r="R332" s="26"/>
      <c r="S332" s="27"/>
      <c r="T332" s="58"/>
      <c r="U332" s="54"/>
      <c r="V332" s="24"/>
      <c r="W332" s="55"/>
      <c r="X332" s="24"/>
    </row>
    <row r="333" spans="2:24" ht="14.4" x14ac:dyDescent="0.3">
      <c r="B333" s="61"/>
      <c r="C333" s="61"/>
      <c r="D333" s="61"/>
      <c r="E333" s="61"/>
      <c r="F333" s="61"/>
      <c r="G333" s="61"/>
      <c r="M333" s="64"/>
      <c r="N333" s="63"/>
      <c r="O333" s="62"/>
      <c r="P333" s="63"/>
      <c r="Q333" s="62"/>
      <c r="R333" s="26"/>
      <c r="S333" s="27"/>
      <c r="T333" s="58"/>
      <c r="U333" s="54"/>
      <c r="V333" s="24"/>
      <c r="W333" s="55"/>
      <c r="X333" s="24"/>
    </row>
    <row r="334" spans="2:24" ht="14.4" x14ac:dyDescent="0.3">
      <c r="B334" s="61"/>
      <c r="C334" s="61"/>
      <c r="D334" s="61"/>
      <c r="E334" s="61"/>
      <c r="F334" s="61"/>
      <c r="G334" s="61"/>
      <c r="M334" s="64"/>
      <c r="N334" s="63"/>
      <c r="O334" s="62"/>
      <c r="P334" s="63"/>
      <c r="Q334" s="62"/>
      <c r="R334" s="26"/>
      <c r="S334" s="27"/>
      <c r="T334" s="58"/>
      <c r="U334" s="54"/>
      <c r="V334" s="24"/>
      <c r="W334" s="55"/>
      <c r="X334" s="24"/>
    </row>
    <row r="335" spans="2:24" ht="14.4" x14ac:dyDescent="0.3">
      <c r="B335" s="61"/>
      <c r="C335" s="61"/>
      <c r="D335" s="61"/>
      <c r="E335" s="61"/>
      <c r="F335" s="61"/>
      <c r="G335" s="61"/>
      <c r="M335" s="64"/>
      <c r="N335" s="63"/>
      <c r="O335" s="62"/>
      <c r="P335" s="63"/>
      <c r="Q335" s="62"/>
      <c r="R335" s="26"/>
      <c r="S335" s="27"/>
      <c r="T335" s="58"/>
      <c r="U335" s="54"/>
      <c r="V335" s="24"/>
      <c r="W335" s="55"/>
      <c r="X335" s="24"/>
    </row>
    <row r="336" spans="2:24" ht="14.4" x14ac:dyDescent="0.3">
      <c r="B336" s="61"/>
      <c r="C336" s="61"/>
      <c r="D336" s="61"/>
      <c r="E336" s="61"/>
      <c r="F336" s="61"/>
      <c r="G336" s="61"/>
      <c r="M336" s="64"/>
      <c r="N336" s="63"/>
      <c r="O336" s="62"/>
      <c r="P336" s="63"/>
      <c r="Q336" s="62"/>
      <c r="R336" s="26"/>
      <c r="S336" s="27"/>
      <c r="T336" s="58"/>
      <c r="U336" s="54"/>
      <c r="V336" s="24"/>
      <c r="W336" s="55"/>
      <c r="X336" s="24"/>
    </row>
    <row r="337" spans="2:24" ht="14.4" x14ac:dyDescent="0.3">
      <c r="B337" s="61"/>
      <c r="C337" s="61"/>
      <c r="D337" s="61"/>
      <c r="E337" s="61"/>
      <c r="F337" s="61"/>
      <c r="G337" s="61"/>
      <c r="M337" s="64"/>
      <c r="N337" s="63"/>
      <c r="O337" s="62"/>
      <c r="P337" s="63"/>
      <c r="Q337" s="62"/>
      <c r="R337" s="26"/>
      <c r="S337" s="27"/>
      <c r="T337" s="58"/>
      <c r="U337" s="54"/>
      <c r="V337" s="24"/>
      <c r="W337" s="55"/>
      <c r="X337" s="24"/>
    </row>
    <row r="338" spans="2:24" ht="14.4" x14ac:dyDescent="0.3">
      <c r="B338" s="61"/>
      <c r="C338" s="61"/>
      <c r="D338" s="61"/>
      <c r="E338" s="61"/>
      <c r="F338" s="61"/>
      <c r="G338" s="61"/>
      <c r="M338" s="64"/>
      <c r="N338" s="63"/>
      <c r="O338" s="62"/>
      <c r="P338" s="63"/>
      <c r="Q338" s="62"/>
      <c r="R338" s="26"/>
      <c r="S338" s="27"/>
      <c r="T338" s="58"/>
      <c r="U338" s="54"/>
      <c r="V338" s="24"/>
      <c r="W338" s="55"/>
      <c r="X338" s="24"/>
    </row>
    <row r="339" spans="2:24" ht="14.4" x14ac:dyDescent="0.3">
      <c r="B339" s="61"/>
      <c r="C339" s="61"/>
      <c r="D339" s="61"/>
      <c r="E339" s="61"/>
      <c r="F339" s="61"/>
      <c r="G339" s="61"/>
      <c r="M339" s="64"/>
      <c r="N339" s="63"/>
      <c r="O339" s="62"/>
      <c r="P339" s="63"/>
      <c r="Q339" s="62"/>
      <c r="R339" s="26"/>
      <c r="S339" s="27"/>
      <c r="T339" s="58"/>
      <c r="U339" s="54"/>
      <c r="V339" s="24"/>
      <c r="W339" s="55"/>
      <c r="X339" s="24"/>
    </row>
    <row r="340" spans="2:24" ht="14.4" x14ac:dyDescent="0.3">
      <c r="B340" s="61"/>
      <c r="C340" s="61"/>
      <c r="D340" s="61"/>
      <c r="E340" s="61"/>
      <c r="F340" s="61"/>
      <c r="G340" s="61"/>
      <c r="M340" s="64"/>
      <c r="N340" s="63"/>
      <c r="O340" s="62"/>
      <c r="P340" s="63"/>
      <c r="Q340" s="62"/>
      <c r="R340" s="26"/>
      <c r="S340" s="27"/>
      <c r="T340" s="58"/>
      <c r="U340" s="54"/>
      <c r="V340" s="24"/>
      <c r="W340" s="55"/>
      <c r="X340" s="24"/>
    </row>
    <row r="341" spans="2:24" ht="14.4" x14ac:dyDescent="0.3">
      <c r="B341" s="61"/>
      <c r="C341" s="61"/>
      <c r="D341" s="61"/>
      <c r="E341" s="61"/>
      <c r="F341" s="61"/>
      <c r="G341" s="61"/>
      <c r="M341" s="64"/>
      <c r="N341" s="63"/>
      <c r="O341" s="62"/>
      <c r="P341" s="63"/>
      <c r="Q341" s="62"/>
      <c r="R341" s="26"/>
      <c r="S341" s="27"/>
      <c r="T341" s="58"/>
      <c r="U341" s="54"/>
      <c r="V341" s="24"/>
      <c r="W341" s="55"/>
      <c r="X341" s="24"/>
    </row>
    <row r="342" spans="2:24" ht="14.4" x14ac:dyDescent="0.3">
      <c r="B342" s="61"/>
      <c r="C342" s="61"/>
      <c r="D342" s="61"/>
      <c r="E342" s="61"/>
      <c r="F342" s="61"/>
      <c r="G342" s="61"/>
      <c r="M342" s="64"/>
      <c r="N342" s="63"/>
      <c r="O342" s="62"/>
      <c r="P342" s="63"/>
      <c r="Q342" s="62"/>
      <c r="R342" s="26"/>
      <c r="S342" s="27"/>
      <c r="T342" s="58"/>
      <c r="U342" s="54"/>
      <c r="V342" s="24"/>
      <c r="W342" s="55"/>
      <c r="X342" s="24"/>
    </row>
    <row r="343" spans="2:24" ht="14.4" x14ac:dyDescent="0.3">
      <c r="B343" s="61"/>
      <c r="C343" s="61"/>
      <c r="D343" s="61"/>
      <c r="E343" s="61"/>
      <c r="F343" s="61"/>
      <c r="G343" s="61"/>
      <c r="M343" s="64"/>
      <c r="N343" s="63"/>
      <c r="O343" s="62"/>
      <c r="P343" s="63"/>
      <c r="Q343" s="62"/>
      <c r="R343" s="26"/>
      <c r="S343" s="27"/>
      <c r="T343" s="58"/>
      <c r="U343" s="54"/>
      <c r="V343" s="24"/>
      <c r="W343" s="55"/>
      <c r="X343" s="24"/>
    </row>
    <row r="344" spans="2:24" ht="14.4" x14ac:dyDescent="0.3">
      <c r="B344" s="61"/>
      <c r="C344" s="61"/>
      <c r="D344" s="61"/>
      <c r="E344" s="61"/>
      <c r="F344" s="61"/>
      <c r="G344" s="61"/>
      <c r="M344" s="64"/>
      <c r="N344" s="63"/>
      <c r="O344" s="62"/>
      <c r="P344" s="63"/>
      <c r="Q344" s="62"/>
      <c r="R344" s="26"/>
      <c r="S344" s="27"/>
      <c r="T344" s="58"/>
      <c r="U344" s="54"/>
      <c r="V344" s="24"/>
      <c r="W344" s="55"/>
      <c r="X344" s="24"/>
    </row>
    <row r="345" spans="2:24" ht="14.4" x14ac:dyDescent="0.3">
      <c r="B345" s="61"/>
      <c r="C345" s="61"/>
      <c r="D345" s="61"/>
      <c r="E345" s="61"/>
      <c r="F345" s="61"/>
      <c r="G345" s="61"/>
      <c r="M345" s="64"/>
      <c r="N345" s="63"/>
      <c r="O345" s="62"/>
      <c r="P345" s="63"/>
      <c r="Q345" s="62"/>
      <c r="R345" s="26"/>
      <c r="S345" s="27"/>
      <c r="T345" s="58"/>
      <c r="U345" s="54"/>
      <c r="V345" s="24"/>
      <c r="W345" s="55"/>
      <c r="X345" s="24"/>
    </row>
    <row r="346" spans="2:24" ht="14.4" x14ac:dyDescent="0.3">
      <c r="B346" s="61"/>
      <c r="C346" s="61"/>
      <c r="D346" s="61"/>
      <c r="E346" s="61"/>
      <c r="F346" s="61"/>
      <c r="G346" s="61"/>
      <c r="M346" s="64"/>
      <c r="N346" s="63"/>
      <c r="O346" s="62"/>
      <c r="P346" s="63"/>
      <c r="Q346" s="62"/>
      <c r="R346" s="26"/>
      <c r="S346" s="27"/>
      <c r="T346" s="58"/>
      <c r="U346" s="54"/>
      <c r="V346" s="24"/>
      <c r="W346" s="55"/>
      <c r="X346" s="24"/>
    </row>
    <row r="347" spans="2:24" ht="14.4" x14ac:dyDescent="0.3">
      <c r="B347" s="61"/>
      <c r="C347" s="61"/>
      <c r="D347" s="61"/>
      <c r="E347" s="61"/>
      <c r="F347" s="61"/>
      <c r="G347" s="61"/>
      <c r="M347" s="64"/>
      <c r="N347" s="63"/>
      <c r="O347" s="62"/>
      <c r="P347" s="63"/>
      <c r="Q347" s="62"/>
      <c r="R347" s="26"/>
      <c r="S347" s="27"/>
      <c r="T347" s="58"/>
      <c r="U347" s="54"/>
      <c r="V347" s="24"/>
      <c r="W347" s="55"/>
      <c r="X347" s="24"/>
    </row>
    <row r="348" spans="2:24" ht="14.4" x14ac:dyDescent="0.3">
      <c r="B348" s="61"/>
      <c r="C348" s="61"/>
      <c r="D348" s="61"/>
      <c r="E348" s="61"/>
      <c r="F348" s="61"/>
      <c r="G348" s="61"/>
      <c r="M348" s="64"/>
      <c r="N348" s="63"/>
      <c r="O348" s="62"/>
      <c r="P348" s="63"/>
      <c r="Q348" s="62"/>
      <c r="R348" s="26"/>
      <c r="S348" s="27"/>
      <c r="T348" s="58"/>
      <c r="U348" s="54"/>
      <c r="V348" s="24"/>
      <c r="W348" s="55"/>
      <c r="X348" s="24"/>
    </row>
    <row r="349" spans="2:24" ht="14.4" x14ac:dyDescent="0.3">
      <c r="B349" s="61"/>
      <c r="C349" s="61"/>
      <c r="D349" s="61"/>
      <c r="E349" s="61"/>
      <c r="F349" s="61"/>
      <c r="G349" s="61"/>
      <c r="M349" s="64"/>
      <c r="N349" s="63"/>
      <c r="O349" s="62"/>
      <c r="P349" s="63"/>
      <c r="Q349" s="62"/>
      <c r="R349" s="26"/>
      <c r="S349" s="27"/>
      <c r="T349" s="58"/>
      <c r="U349" s="54"/>
      <c r="V349" s="24"/>
      <c r="W349" s="55"/>
      <c r="X349" s="24"/>
    </row>
    <row r="350" spans="2:24" ht="14.4" x14ac:dyDescent="0.3">
      <c r="B350" s="61"/>
      <c r="C350" s="61"/>
      <c r="D350" s="61"/>
      <c r="E350" s="61"/>
      <c r="F350" s="61"/>
      <c r="G350" s="61"/>
      <c r="M350" s="64"/>
      <c r="N350" s="63"/>
      <c r="O350" s="62"/>
      <c r="P350" s="63"/>
      <c r="Q350" s="62"/>
      <c r="R350" s="26"/>
      <c r="S350" s="27"/>
      <c r="T350" s="58"/>
      <c r="U350" s="54"/>
      <c r="V350" s="24"/>
      <c r="W350" s="55"/>
      <c r="X350" s="24"/>
    </row>
    <row r="351" spans="2:24" ht="14.4" x14ac:dyDescent="0.3">
      <c r="B351" s="61"/>
      <c r="C351" s="61"/>
      <c r="D351" s="61"/>
      <c r="E351" s="61"/>
      <c r="F351" s="61"/>
      <c r="G351" s="61"/>
      <c r="M351" s="64"/>
      <c r="N351" s="63"/>
      <c r="O351" s="62"/>
      <c r="P351" s="63"/>
      <c r="Q351" s="62"/>
      <c r="R351" s="26"/>
      <c r="S351" s="27"/>
      <c r="T351" s="58"/>
      <c r="U351" s="54"/>
      <c r="V351" s="24"/>
      <c r="W351" s="55"/>
      <c r="X351" s="24"/>
    </row>
    <row r="352" spans="2:24" ht="14.4" x14ac:dyDescent="0.3">
      <c r="B352" s="61"/>
      <c r="C352" s="61"/>
      <c r="D352" s="61"/>
      <c r="E352" s="61"/>
      <c r="F352" s="61"/>
      <c r="G352" s="61"/>
      <c r="M352" s="64"/>
      <c r="N352" s="63"/>
      <c r="O352" s="62"/>
      <c r="P352" s="63"/>
      <c r="Q352" s="62"/>
      <c r="R352" s="26"/>
      <c r="S352" s="27"/>
      <c r="T352" s="58"/>
      <c r="U352" s="54"/>
      <c r="V352" s="24"/>
      <c r="W352" s="55"/>
      <c r="X352" s="24"/>
    </row>
    <row r="353" spans="2:24" ht="14.4" x14ac:dyDescent="0.3">
      <c r="B353" s="61"/>
      <c r="C353" s="61"/>
      <c r="D353" s="61"/>
      <c r="E353" s="61"/>
      <c r="F353" s="61"/>
      <c r="G353" s="61"/>
      <c r="M353" s="64"/>
      <c r="N353" s="63"/>
      <c r="O353" s="62"/>
      <c r="P353" s="63"/>
      <c r="Q353" s="62"/>
      <c r="R353" s="26"/>
      <c r="S353" s="27"/>
      <c r="T353" s="58"/>
      <c r="U353" s="54"/>
      <c r="V353" s="24"/>
      <c r="W353" s="55"/>
      <c r="X353" s="24"/>
    </row>
    <row r="354" spans="2:24" ht="14.4" x14ac:dyDescent="0.3">
      <c r="B354" s="61"/>
      <c r="C354" s="61"/>
      <c r="D354" s="61"/>
      <c r="E354" s="61"/>
      <c r="F354" s="61"/>
      <c r="G354" s="61"/>
      <c r="M354" s="64"/>
      <c r="N354" s="63"/>
      <c r="O354" s="62"/>
      <c r="P354" s="63"/>
      <c r="Q354" s="62"/>
      <c r="R354" s="26"/>
      <c r="S354" s="27"/>
      <c r="T354" s="58"/>
      <c r="U354" s="54"/>
      <c r="V354" s="24"/>
      <c r="W354" s="55"/>
      <c r="X354" s="24"/>
    </row>
    <row r="355" spans="2:24" ht="14.4" x14ac:dyDescent="0.3">
      <c r="B355" s="61"/>
      <c r="C355" s="61"/>
      <c r="D355" s="61"/>
      <c r="E355" s="61"/>
      <c r="F355" s="61"/>
      <c r="G355" s="61"/>
      <c r="M355" s="64"/>
      <c r="N355" s="63"/>
      <c r="O355" s="62"/>
      <c r="P355" s="63"/>
      <c r="Q355" s="62"/>
      <c r="R355" s="26"/>
      <c r="S355" s="27"/>
      <c r="T355" s="58"/>
      <c r="U355" s="54"/>
      <c r="V355" s="24"/>
      <c r="W355" s="55"/>
      <c r="X355" s="24"/>
    </row>
    <row r="356" spans="2:24" ht="14.4" x14ac:dyDescent="0.3">
      <c r="B356" s="61"/>
      <c r="C356" s="61"/>
      <c r="D356" s="61"/>
      <c r="E356" s="61"/>
      <c r="F356" s="61"/>
      <c r="G356" s="61"/>
      <c r="M356" s="64"/>
      <c r="N356" s="63"/>
      <c r="O356" s="62"/>
      <c r="P356" s="63"/>
      <c r="Q356" s="62"/>
      <c r="R356" s="26"/>
      <c r="S356" s="27"/>
      <c r="T356" s="58"/>
      <c r="U356" s="54"/>
      <c r="V356" s="24"/>
      <c r="W356" s="55"/>
      <c r="X356" s="24"/>
    </row>
    <row r="357" spans="2:24" ht="14.4" x14ac:dyDescent="0.3">
      <c r="B357" s="61"/>
      <c r="C357" s="61"/>
      <c r="D357" s="61"/>
      <c r="E357" s="61"/>
      <c r="F357" s="61"/>
      <c r="G357" s="61"/>
      <c r="M357" s="64"/>
      <c r="N357" s="63"/>
      <c r="O357" s="62"/>
      <c r="P357" s="63"/>
      <c r="Q357" s="62"/>
      <c r="R357" s="26"/>
      <c r="S357" s="27"/>
      <c r="T357" s="58"/>
      <c r="U357" s="54"/>
      <c r="V357" s="24"/>
      <c r="W357" s="55"/>
      <c r="X357" s="24"/>
    </row>
    <row r="358" spans="2:24" ht="14.4" x14ac:dyDescent="0.3">
      <c r="B358" s="61"/>
      <c r="C358" s="61"/>
      <c r="D358" s="61"/>
      <c r="E358" s="61"/>
      <c r="F358" s="61"/>
      <c r="G358" s="61"/>
      <c r="M358" s="64"/>
      <c r="N358" s="63"/>
      <c r="O358" s="62"/>
      <c r="P358" s="63"/>
      <c r="Q358" s="62"/>
      <c r="R358" s="26"/>
      <c r="S358" s="27"/>
      <c r="T358" s="58"/>
      <c r="U358" s="54"/>
      <c r="V358" s="24"/>
      <c r="W358" s="55"/>
      <c r="X358" s="24"/>
    </row>
    <row r="359" spans="2:24" ht="14.4" x14ac:dyDescent="0.3">
      <c r="B359" s="61"/>
      <c r="C359" s="61"/>
      <c r="D359" s="61"/>
      <c r="E359" s="61"/>
      <c r="F359" s="61"/>
      <c r="G359" s="61"/>
      <c r="M359" s="64"/>
      <c r="N359" s="63"/>
      <c r="O359" s="62"/>
      <c r="P359" s="63"/>
      <c r="Q359" s="62"/>
      <c r="R359" s="26"/>
      <c r="S359" s="27"/>
      <c r="T359" s="58"/>
      <c r="U359" s="54"/>
      <c r="V359" s="24"/>
      <c r="W359" s="55"/>
      <c r="X359" s="24"/>
    </row>
    <row r="360" spans="2:24" ht="14.4" x14ac:dyDescent="0.3">
      <c r="B360" s="61"/>
      <c r="C360" s="61"/>
      <c r="D360" s="61"/>
      <c r="E360" s="61"/>
      <c r="F360" s="61"/>
      <c r="G360" s="61"/>
      <c r="M360" s="64"/>
      <c r="N360" s="63"/>
      <c r="O360" s="62"/>
      <c r="P360" s="63"/>
      <c r="Q360" s="62"/>
      <c r="R360" s="26"/>
      <c r="S360" s="27"/>
      <c r="T360" s="58"/>
      <c r="U360" s="54"/>
      <c r="V360" s="24"/>
      <c r="W360" s="55"/>
      <c r="X360" s="24"/>
    </row>
    <row r="361" spans="2:24" ht="14.4" x14ac:dyDescent="0.3">
      <c r="B361" s="61"/>
      <c r="C361" s="61"/>
      <c r="D361" s="61"/>
      <c r="E361" s="61"/>
      <c r="F361" s="61"/>
      <c r="G361" s="61"/>
      <c r="M361" s="64"/>
      <c r="N361" s="63"/>
      <c r="O361" s="62"/>
      <c r="P361" s="63"/>
      <c r="Q361" s="62"/>
      <c r="R361" s="26"/>
      <c r="S361" s="27"/>
      <c r="T361" s="58"/>
      <c r="U361" s="54"/>
      <c r="V361" s="24"/>
      <c r="W361" s="55"/>
      <c r="X361" s="24"/>
    </row>
    <row r="362" spans="2:24" ht="14.4" x14ac:dyDescent="0.3">
      <c r="B362" s="61"/>
      <c r="C362" s="61"/>
      <c r="D362" s="61"/>
      <c r="E362" s="61"/>
      <c r="F362" s="61"/>
      <c r="G362" s="61"/>
      <c r="M362" s="64"/>
      <c r="N362" s="63"/>
      <c r="O362" s="62"/>
      <c r="P362" s="63"/>
      <c r="Q362" s="62"/>
      <c r="R362" s="26"/>
      <c r="S362" s="27"/>
      <c r="T362" s="58"/>
      <c r="U362" s="54"/>
      <c r="V362" s="24"/>
      <c r="W362" s="55"/>
      <c r="X362" s="24"/>
    </row>
    <row r="363" spans="2:24" ht="14.4" x14ac:dyDescent="0.3">
      <c r="B363" s="61"/>
      <c r="C363" s="61"/>
      <c r="D363" s="61"/>
      <c r="E363" s="61"/>
      <c r="F363" s="61"/>
      <c r="G363" s="61"/>
      <c r="M363" s="64"/>
      <c r="N363" s="63"/>
      <c r="O363" s="62"/>
      <c r="P363" s="63"/>
      <c r="Q363" s="62"/>
      <c r="R363" s="26"/>
      <c r="S363" s="27"/>
      <c r="T363" s="58"/>
      <c r="U363" s="54"/>
      <c r="V363" s="24"/>
      <c r="W363" s="55"/>
      <c r="X363" s="24"/>
    </row>
    <row r="364" spans="2:24" ht="14.4" x14ac:dyDescent="0.3">
      <c r="B364" s="61"/>
      <c r="C364" s="61"/>
      <c r="D364" s="61"/>
      <c r="E364" s="61"/>
      <c r="F364" s="61"/>
      <c r="G364" s="61"/>
      <c r="M364" s="64"/>
      <c r="N364" s="63"/>
      <c r="O364" s="62"/>
      <c r="P364" s="63"/>
      <c r="Q364" s="62"/>
      <c r="R364" s="26"/>
      <c r="S364" s="27"/>
      <c r="T364" s="58"/>
      <c r="U364" s="54"/>
      <c r="V364" s="24"/>
      <c r="W364" s="55"/>
      <c r="X364" s="24"/>
    </row>
    <row r="365" spans="2:24" ht="14.4" x14ac:dyDescent="0.3">
      <c r="B365" s="61"/>
      <c r="C365" s="61"/>
      <c r="D365" s="61"/>
      <c r="E365" s="61"/>
      <c r="F365" s="61"/>
      <c r="G365" s="61"/>
      <c r="M365" s="64"/>
      <c r="N365" s="63"/>
      <c r="O365" s="62"/>
      <c r="P365" s="63"/>
      <c r="Q365" s="62"/>
      <c r="R365" s="26"/>
      <c r="S365" s="27"/>
      <c r="T365" s="58"/>
      <c r="U365" s="54"/>
      <c r="V365" s="24"/>
      <c r="W365" s="55"/>
      <c r="X365" s="24"/>
    </row>
    <row r="366" spans="2:24" ht="14.4" x14ac:dyDescent="0.3">
      <c r="B366" s="61"/>
      <c r="C366" s="61"/>
      <c r="D366" s="61"/>
      <c r="E366" s="61"/>
      <c r="F366" s="61"/>
      <c r="G366" s="61"/>
      <c r="M366" s="64"/>
      <c r="N366" s="63"/>
      <c r="O366" s="62"/>
      <c r="P366" s="63"/>
      <c r="Q366" s="62"/>
      <c r="R366" s="26"/>
      <c r="S366" s="27"/>
      <c r="T366" s="58"/>
      <c r="U366" s="54"/>
      <c r="V366" s="24"/>
      <c r="W366" s="55"/>
      <c r="X366" s="24"/>
    </row>
    <row r="367" spans="2:24" ht="14.4" x14ac:dyDescent="0.3">
      <c r="B367" s="61"/>
      <c r="C367" s="61"/>
      <c r="D367" s="61"/>
      <c r="E367" s="61"/>
      <c r="F367" s="61"/>
      <c r="G367" s="61"/>
      <c r="M367" s="64"/>
      <c r="N367" s="63"/>
      <c r="O367" s="62"/>
      <c r="P367" s="63"/>
      <c r="Q367" s="62"/>
      <c r="R367" s="26"/>
      <c r="S367" s="27"/>
      <c r="T367" s="58"/>
      <c r="U367" s="54"/>
      <c r="V367" s="24"/>
      <c r="W367" s="55"/>
      <c r="X367" s="24"/>
    </row>
    <row r="368" spans="2:24" ht="14.4" x14ac:dyDescent="0.3">
      <c r="B368" s="61"/>
      <c r="C368" s="61"/>
      <c r="D368" s="61"/>
      <c r="E368" s="61"/>
      <c r="F368" s="61"/>
      <c r="G368" s="61"/>
      <c r="M368" s="64"/>
      <c r="N368" s="63"/>
      <c r="O368" s="62"/>
      <c r="P368" s="63"/>
      <c r="Q368" s="62"/>
      <c r="R368" s="26"/>
      <c r="S368" s="27"/>
      <c r="T368" s="58"/>
      <c r="U368" s="54"/>
      <c r="V368" s="24"/>
      <c r="W368" s="55"/>
      <c r="X368" s="24"/>
    </row>
    <row r="369" spans="2:24" ht="14.4" x14ac:dyDescent="0.3">
      <c r="B369" s="61"/>
      <c r="C369" s="61"/>
      <c r="D369" s="61"/>
      <c r="E369" s="61"/>
      <c r="F369" s="61"/>
      <c r="G369" s="61"/>
      <c r="M369" s="64"/>
      <c r="N369" s="63"/>
      <c r="O369" s="62"/>
      <c r="P369" s="63"/>
      <c r="Q369" s="62"/>
      <c r="R369" s="26"/>
      <c r="S369" s="27"/>
      <c r="T369" s="58"/>
      <c r="U369" s="54"/>
      <c r="V369" s="24"/>
      <c r="W369" s="55"/>
      <c r="X369" s="24"/>
    </row>
    <row r="370" spans="2:24" ht="14.4" x14ac:dyDescent="0.3">
      <c r="B370" s="61"/>
      <c r="C370" s="61"/>
      <c r="D370" s="61"/>
      <c r="E370" s="61"/>
      <c r="F370" s="61"/>
      <c r="G370" s="61"/>
      <c r="M370" s="64"/>
      <c r="N370" s="63"/>
      <c r="O370" s="62"/>
      <c r="P370" s="63"/>
      <c r="Q370" s="62"/>
      <c r="R370" s="26"/>
      <c r="S370" s="27"/>
      <c r="T370" s="58"/>
      <c r="U370" s="54"/>
      <c r="V370" s="24"/>
      <c r="W370" s="55"/>
      <c r="X370" s="24"/>
    </row>
    <row r="371" spans="2:24" ht="14.4" x14ac:dyDescent="0.3">
      <c r="B371" s="61"/>
      <c r="C371" s="61"/>
      <c r="D371" s="61"/>
      <c r="E371" s="61"/>
      <c r="F371" s="61"/>
      <c r="G371" s="61"/>
      <c r="M371" s="64"/>
      <c r="N371" s="63"/>
      <c r="O371" s="62"/>
      <c r="P371" s="63"/>
      <c r="Q371" s="62"/>
      <c r="R371" s="26"/>
      <c r="S371" s="27"/>
      <c r="T371" s="58"/>
      <c r="U371" s="54"/>
      <c r="V371" s="24"/>
      <c r="W371" s="55"/>
      <c r="X371" s="24"/>
    </row>
    <row r="372" spans="2:24" ht="14.4" x14ac:dyDescent="0.3">
      <c r="B372" s="61"/>
      <c r="C372" s="61"/>
      <c r="D372" s="61"/>
      <c r="E372" s="61"/>
      <c r="F372" s="61"/>
      <c r="G372" s="61"/>
      <c r="M372" s="64"/>
      <c r="N372" s="63"/>
      <c r="O372" s="62"/>
      <c r="P372" s="63"/>
      <c r="Q372" s="62"/>
      <c r="R372" s="26"/>
      <c r="S372" s="27"/>
      <c r="T372" s="58"/>
      <c r="U372" s="54"/>
      <c r="V372" s="24"/>
      <c r="W372" s="55"/>
      <c r="X372" s="24"/>
    </row>
    <row r="373" spans="2:24" ht="14.4" x14ac:dyDescent="0.3">
      <c r="B373" s="61"/>
      <c r="C373" s="61"/>
      <c r="D373" s="61"/>
      <c r="E373" s="61"/>
      <c r="F373" s="61"/>
      <c r="G373" s="61"/>
      <c r="M373" s="64"/>
      <c r="N373" s="63"/>
      <c r="O373" s="62"/>
      <c r="P373" s="63"/>
      <c r="Q373" s="62"/>
      <c r="R373" s="26"/>
      <c r="S373" s="27"/>
      <c r="T373" s="58"/>
      <c r="U373" s="54"/>
      <c r="V373" s="24"/>
      <c r="W373" s="55"/>
      <c r="X373" s="24"/>
    </row>
    <row r="374" spans="2:24" ht="14.4" x14ac:dyDescent="0.3">
      <c r="B374" s="61"/>
      <c r="C374" s="61"/>
      <c r="D374" s="61"/>
      <c r="E374" s="61"/>
      <c r="F374" s="61"/>
      <c r="G374" s="61"/>
      <c r="M374" s="64"/>
      <c r="N374" s="63"/>
      <c r="O374" s="62"/>
      <c r="P374" s="63"/>
      <c r="Q374" s="62"/>
      <c r="R374" s="26"/>
      <c r="S374" s="27"/>
      <c r="T374" s="58"/>
      <c r="U374" s="54"/>
      <c r="V374" s="24"/>
      <c r="W374" s="55"/>
      <c r="X374" s="24"/>
    </row>
    <row r="375" spans="2:24" ht="14.4" x14ac:dyDescent="0.3">
      <c r="B375" s="61"/>
      <c r="C375" s="61"/>
      <c r="D375" s="61"/>
      <c r="E375" s="61"/>
      <c r="F375" s="61"/>
      <c r="G375" s="61"/>
      <c r="M375" s="64"/>
      <c r="N375" s="63"/>
      <c r="O375" s="62"/>
      <c r="P375" s="63"/>
      <c r="Q375" s="62"/>
      <c r="R375" s="26"/>
      <c r="S375" s="27"/>
      <c r="T375" s="58"/>
      <c r="U375" s="54"/>
      <c r="V375" s="24"/>
      <c r="W375" s="55"/>
      <c r="X375" s="24"/>
    </row>
    <row r="376" spans="2:24" ht="14.4" x14ac:dyDescent="0.3">
      <c r="B376" s="61"/>
      <c r="C376" s="61"/>
      <c r="D376" s="61"/>
      <c r="E376" s="61"/>
      <c r="F376" s="61"/>
      <c r="G376" s="61"/>
      <c r="M376" s="64"/>
      <c r="N376" s="63"/>
      <c r="O376" s="62"/>
      <c r="P376" s="63"/>
      <c r="Q376" s="62"/>
      <c r="R376" s="26"/>
      <c r="S376" s="27"/>
      <c r="T376" s="58"/>
      <c r="U376" s="54"/>
      <c r="V376" s="24"/>
      <c r="W376" s="55"/>
      <c r="X376" s="24"/>
    </row>
    <row r="377" spans="2:24" ht="14.4" x14ac:dyDescent="0.3">
      <c r="B377" s="61"/>
      <c r="C377" s="61"/>
      <c r="D377" s="61"/>
      <c r="E377" s="61"/>
      <c r="F377" s="61"/>
      <c r="G377" s="61"/>
      <c r="M377" s="64"/>
      <c r="N377" s="63"/>
      <c r="O377" s="62"/>
      <c r="P377" s="63"/>
      <c r="Q377" s="62"/>
      <c r="R377" s="26"/>
      <c r="S377" s="27"/>
      <c r="T377" s="58"/>
      <c r="U377" s="54"/>
      <c r="V377" s="24"/>
      <c r="W377" s="55"/>
      <c r="X377" s="24"/>
    </row>
    <row r="378" spans="2:24" ht="14.4" x14ac:dyDescent="0.3">
      <c r="B378" s="61"/>
      <c r="C378" s="61"/>
      <c r="D378" s="61"/>
      <c r="E378" s="61"/>
      <c r="F378" s="61"/>
      <c r="G378" s="61"/>
      <c r="M378" s="64"/>
      <c r="N378" s="63"/>
      <c r="O378" s="62"/>
      <c r="P378" s="63"/>
      <c r="Q378" s="62"/>
      <c r="R378" s="26"/>
      <c r="S378" s="27"/>
      <c r="T378" s="58"/>
      <c r="U378" s="54"/>
      <c r="V378" s="24"/>
      <c r="W378" s="55"/>
      <c r="X378" s="24"/>
    </row>
    <row r="379" spans="2:24" ht="14.4" x14ac:dyDescent="0.3">
      <c r="B379" s="61"/>
      <c r="C379" s="61"/>
      <c r="D379" s="61"/>
      <c r="E379" s="61"/>
      <c r="F379" s="61"/>
      <c r="G379" s="61"/>
      <c r="M379" s="64"/>
      <c r="N379" s="63"/>
      <c r="O379" s="62"/>
      <c r="P379" s="63"/>
      <c r="Q379" s="62"/>
      <c r="R379" s="26"/>
      <c r="S379" s="27"/>
      <c r="T379" s="58"/>
      <c r="U379" s="54"/>
      <c r="V379" s="24"/>
      <c r="W379" s="55"/>
      <c r="X379" s="24"/>
    </row>
    <row r="380" spans="2:24" ht="14.4" x14ac:dyDescent="0.3">
      <c r="B380" s="61"/>
      <c r="C380" s="61"/>
      <c r="D380" s="61"/>
      <c r="E380" s="61"/>
      <c r="F380" s="61"/>
      <c r="G380" s="61"/>
      <c r="M380" s="64"/>
      <c r="N380" s="63"/>
      <c r="O380" s="62"/>
      <c r="P380" s="63"/>
      <c r="Q380" s="62"/>
      <c r="R380" s="26"/>
      <c r="S380" s="27"/>
      <c r="T380" s="58"/>
      <c r="U380" s="54"/>
      <c r="V380" s="24"/>
      <c r="W380" s="55"/>
      <c r="X380" s="24"/>
    </row>
    <row r="381" spans="2:24" ht="14.4" x14ac:dyDescent="0.3">
      <c r="B381" s="61"/>
      <c r="C381" s="61"/>
      <c r="D381" s="61"/>
      <c r="E381" s="61"/>
      <c r="F381" s="61"/>
      <c r="G381" s="61"/>
      <c r="M381" s="64"/>
      <c r="N381" s="63"/>
      <c r="O381" s="62"/>
      <c r="P381" s="63"/>
      <c r="Q381" s="62"/>
      <c r="R381" s="26"/>
      <c r="S381" s="27"/>
      <c r="T381" s="58"/>
      <c r="U381" s="54"/>
      <c r="V381" s="24"/>
      <c r="W381" s="55"/>
      <c r="X381" s="24"/>
    </row>
    <row r="382" spans="2:24" ht="14.4" x14ac:dyDescent="0.3">
      <c r="B382" s="61"/>
      <c r="C382" s="61"/>
      <c r="D382" s="61"/>
      <c r="E382" s="61"/>
      <c r="F382" s="61"/>
      <c r="G382" s="61"/>
      <c r="M382" s="64"/>
      <c r="N382" s="63"/>
      <c r="O382" s="62"/>
      <c r="P382" s="63"/>
      <c r="Q382" s="62"/>
      <c r="R382" s="26"/>
      <c r="S382" s="27"/>
      <c r="T382" s="58"/>
      <c r="U382" s="54"/>
      <c r="V382" s="24"/>
      <c r="W382" s="55"/>
      <c r="X382" s="24"/>
    </row>
    <row r="383" spans="2:24" ht="14.4" x14ac:dyDescent="0.3">
      <c r="B383" s="61"/>
      <c r="C383" s="61"/>
      <c r="D383" s="61"/>
      <c r="E383" s="61"/>
      <c r="F383" s="61"/>
      <c r="G383" s="61"/>
      <c r="M383" s="64"/>
      <c r="N383" s="63"/>
      <c r="O383" s="62"/>
      <c r="P383" s="63"/>
      <c r="Q383" s="62"/>
      <c r="R383" s="26"/>
      <c r="S383" s="27"/>
      <c r="T383" s="58"/>
      <c r="U383" s="54"/>
      <c r="V383" s="24"/>
      <c r="W383" s="55"/>
      <c r="X383" s="24"/>
    </row>
    <row r="384" spans="2:24" ht="14.4" x14ac:dyDescent="0.3">
      <c r="B384" s="61"/>
      <c r="C384" s="61"/>
      <c r="D384" s="61"/>
      <c r="E384" s="61"/>
      <c r="F384" s="61"/>
      <c r="G384" s="61"/>
      <c r="M384" s="64"/>
      <c r="N384" s="63"/>
      <c r="O384" s="62"/>
      <c r="P384" s="63"/>
      <c r="Q384" s="62"/>
      <c r="R384" s="26"/>
      <c r="S384" s="27"/>
      <c r="T384" s="58"/>
      <c r="U384" s="54"/>
      <c r="V384" s="24"/>
      <c r="W384" s="55"/>
      <c r="X384" s="24"/>
    </row>
    <row r="385" spans="2:24" ht="14.4" x14ac:dyDescent="0.3">
      <c r="B385" s="61"/>
      <c r="C385" s="61"/>
      <c r="D385" s="61"/>
      <c r="E385" s="61"/>
      <c r="F385" s="61"/>
      <c r="G385" s="61"/>
      <c r="M385" s="64"/>
      <c r="N385" s="63"/>
      <c r="O385" s="62"/>
      <c r="P385" s="63"/>
      <c r="Q385" s="62"/>
      <c r="R385" s="26"/>
      <c r="S385" s="27"/>
      <c r="T385" s="58"/>
      <c r="U385" s="54"/>
      <c r="V385" s="24"/>
      <c r="W385" s="55"/>
      <c r="X385" s="24"/>
    </row>
    <row r="386" spans="2:24" ht="14.4" x14ac:dyDescent="0.3">
      <c r="B386" s="61"/>
      <c r="C386" s="61"/>
      <c r="D386" s="61"/>
      <c r="E386" s="61"/>
      <c r="F386" s="61"/>
      <c r="G386" s="61"/>
      <c r="M386" s="64"/>
      <c r="N386" s="63"/>
      <c r="O386" s="62"/>
      <c r="P386" s="63"/>
      <c r="Q386" s="62"/>
      <c r="R386" s="26"/>
      <c r="S386" s="27"/>
      <c r="T386" s="58"/>
      <c r="U386" s="54"/>
      <c r="V386" s="24"/>
      <c r="W386" s="55"/>
      <c r="X386" s="24"/>
    </row>
    <row r="387" spans="2:24" ht="14.4" x14ac:dyDescent="0.3">
      <c r="B387" s="61"/>
      <c r="C387" s="61"/>
      <c r="D387" s="61"/>
      <c r="E387" s="61"/>
      <c r="F387" s="61"/>
      <c r="G387" s="61"/>
      <c r="M387" s="64"/>
      <c r="N387" s="63"/>
      <c r="O387" s="62"/>
      <c r="P387" s="63"/>
      <c r="Q387" s="62"/>
      <c r="R387" s="26"/>
      <c r="S387" s="27"/>
      <c r="T387" s="58"/>
      <c r="U387" s="54"/>
      <c r="V387" s="24"/>
      <c r="W387" s="55"/>
      <c r="X387" s="24"/>
    </row>
    <row r="388" spans="2:24" ht="14.4" x14ac:dyDescent="0.3">
      <c r="B388" s="61"/>
      <c r="C388" s="61"/>
      <c r="D388" s="61"/>
      <c r="E388" s="61"/>
      <c r="F388" s="61"/>
      <c r="G388" s="61"/>
      <c r="M388" s="64"/>
      <c r="N388" s="63"/>
      <c r="O388" s="62"/>
      <c r="P388" s="63"/>
      <c r="Q388" s="62"/>
      <c r="R388" s="26"/>
      <c r="S388" s="27"/>
      <c r="T388" s="58"/>
      <c r="U388" s="54"/>
      <c r="V388" s="24"/>
      <c r="W388" s="55"/>
      <c r="X388" s="24"/>
    </row>
    <row r="389" spans="2:24" ht="14.4" x14ac:dyDescent="0.3">
      <c r="B389" s="61"/>
      <c r="C389" s="61"/>
      <c r="D389" s="61"/>
      <c r="E389" s="61"/>
      <c r="F389" s="61"/>
      <c r="G389" s="61"/>
      <c r="M389" s="64"/>
      <c r="N389" s="63"/>
      <c r="O389" s="62"/>
      <c r="P389" s="63"/>
      <c r="Q389" s="62"/>
      <c r="R389" s="26"/>
      <c r="S389" s="27"/>
      <c r="T389" s="58"/>
      <c r="U389" s="54"/>
      <c r="V389" s="24"/>
      <c r="W389" s="55"/>
      <c r="X389" s="24"/>
    </row>
    <row r="390" spans="2:24" ht="14.4" x14ac:dyDescent="0.3">
      <c r="B390" s="61"/>
      <c r="C390" s="61"/>
      <c r="D390" s="61"/>
      <c r="E390" s="61"/>
      <c r="F390" s="61"/>
      <c r="G390" s="61"/>
      <c r="M390" s="64"/>
      <c r="N390" s="63"/>
      <c r="O390" s="62"/>
      <c r="P390" s="63"/>
      <c r="Q390" s="62"/>
      <c r="R390" s="26"/>
      <c r="S390" s="27"/>
      <c r="T390" s="58"/>
      <c r="U390" s="54"/>
      <c r="V390" s="24"/>
      <c r="W390" s="55"/>
      <c r="X390" s="24"/>
    </row>
    <row r="391" spans="2:24" ht="14.4" x14ac:dyDescent="0.3">
      <c r="B391" s="61"/>
      <c r="C391" s="61"/>
      <c r="D391" s="61"/>
      <c r="E391" s="61"/>
      <c r="F391" s="61"/>
      <c r="G391" s="61"/>
      <c r="M391" s="64"/>
      <c r="N391" s="63"/>
      <c r="O391" s="62"/>
      <c r="P391" s="63"/>
      <c r="Q391" s="62"/>
      <c r="R391" s="26"/>
      <c r="S391" s="27"/>
      <c r="T391" s="58"/>
      <c r="U391" s="54"/>
      <c r="V391" s="24"/>
      <c r="W391" s="55"/>
      <c r="X391" s="24"/>
    </row>
    <row r="392" spans="2:24" ht="14.4" x14ac:dyDescent="0.3">
      <c r="B392" s="61"/>
      <c r="C392" s="61"/>
      <c r="D392" s="61"/>
      <c r="E392" s="61"/>
      <c r="F392" s="61"/>
      <c r="G392" s="61"/>
      <c r="M392" s="64"/>
      <c r="N392" s="63"/>
      <c r="O392" s="62"/>
      <c r="P392" s="63"/>
      <c r="Q392" s="62"/>
      <c r="R392" s="26"/>
      <c r="S392" s="27"/>
      <c r="T392" s="58"/>
      <c r="U392" s="54"/>
      <c r="V392" s="24"/>
      <c r="W392" s="55"/>
      <c r="X392" s="24"/>
    </row>
    <row r="393" spans="2:24" ht="14.4" x14ac:dyDescent="0.3">
      <c r="B393" s="61"/>
      <c r="C393" s="61"/>
      <c r="D393" s="61"/>
      <c r="E393" s="61"/>
      <c r="F393" s="61"/>
      <c r="G393" s="61"/>
      <c r="M393" s="64"/>
      <c r="N393" s="63"/>
      <c r="O393" s="62"/>
      <c r="P393" s="63"/>
      <c r="Q393" s="62"/>
      <c r="R393" s="26"/>
      <c r="S393" s="27"/>
      <c r="T393" s="58"/>
      <c r="U393" s="54"/>
      <c r="V393" s="24"/>
      <c r="W393" s="55"/>
      <c r="X393" s="24"/>
    </row>
    <row r="394" spans="2:24" ht="14.4" x14ac:dyDescent="0.3">
      <c r="B394" s="61"/>
      <c r="C394" s="61"/>
      <c r="D394" s="61"/>
      <c r="E394" s="61"/>
      <c r="F394" s="61"/>
      <c r="G394" s="61"/>
      <c r="M394" s="64"/>
      <c r="N394" s="63"/>
      <c r="O394" s="62"/>
      <c r="P394" s="63"/>
      <c r="Q394" s="62"/>
      <c r="R394" s="26"/>
      <c r="S394" s="27"/>
      <c r="T394" s="58"/>
      <c r="U394" s="54"/>
      <c r="V394" s="24"/>
      <c r="W394" s="55"/>
      <c r="X394" s="24"/>
    </row>
    <row r="395" spans="2:24" ht="14.4" x14ac:dyDescent="0.3">
      <c r="B395" s="61"/>
      <c r="C395" s="61"/>
      <c r="D395" s="61"/>
      <c r="E395" s="61"/>
      <c r="F395" s="61"/>
      <c r="G395" s="61"/>
      <c r="M395" s="64"/>
      <c r="N395" s="63"/>
      <c r="O395" s="62"/>
      <c r="P395" s="63"/>
      <c r="Q395" s="62"/>
      <c r="R395" s="26"/>
      <c r="S395" s="27"/>
      <c r="T395" s="58"/>
      <c r="U395" s="54"/>
      <c r="V395" s="24"/>
      <c r="W395" s="55"/>
      <c r="X395" s="24"/>
    </row>
    <row r="396" spans="2:24" ht="14.4" x14ac:dyDescent="0.3">
      <c r="B396" s="61"/>
      <c r="C396" s="61"/>
      <c r="D396" s="61"/>
      <c r="E396" s="61"/>
      <c r="F396" s="61"/>
      <c r="G396" s="61"/>
      <c r="M396" s="64"/>
      <c r="N396" s="63"/>
      <c r="O396" s="62"/>
      <c r="P396" s="63"/>
      <c r="Q396" s="62"/>
      <c r="R396" s="26"/>
      <c r="S396" s="27"/>
      <c r="T396" s="58"/>
      <c r="U396" s="54"/>
      <c r="V396" s="24"/>
      <c r="W396" s="55"/>
      <c r="X396" s="24"/>
    </row>
    <row r="397" spans="2:24" ht="14.4" x14ac:dyDescent="0.3">
      <c r="B397" s="61"/>
      <c r="C397" s="61"/>
      <c r="D397" s="61"/>
      <c r="E397" s="61"/>
      <c r="F397" s="61"/>
      <c r="G397" s="61"/>
      <c r="M397" s="64"/>
      <c r="N397" s="63"/>
      <c r="O397" s="62"/>
      <c r="P397" s="63"/>
      <c r="Q397" s="62"/>
      <c r="R397" s="26"/>
      <c r="S397" s="27"/>
      <c r="T397" s="58"/>
      <c r="U397" s="54"/>
      <c r="V397" s="24"/>
      <c r="W397" s="55"/>
      <c r="X397" s="24"/>
    </row>
    <row r="398" spans="2:24" ht="14.4" x14ac:dyDescent="0.3">
      <c r="B398" s="61"/>
      <c r="C398" s="61"/>
      <c r="D398" s="61"/>
      <c r="E398" s="61"/>
      <c r="F398" s="61"/>
      <c r="G398" s="61"/>
      <c r="M398" s="64"/>
      <c r="N398" s="63"/>
      <c r="O398" s="62"/>
      <c r="P398" s="63"/>
      <c r="Q398" s="62"/>
      <c r="R398" s="26"/>
      <c r="S398" s="27"/>
      <c r="T398" s="58"/>
      <c r="U398" s="54"/>
      <c r="V398" s="24"/>
      <c r="W398" s="55"/>
      <c r="X398" s="24"/>
    </row>
    <row r="399" spans="2:24" ht="14.4" x14ac:dyDescent="0.3">
      <c r="B399" s="61"/>
      <c r="C399" s="61"/>
      <c r="D399" s="61"/>
      <c r="E399" s="61"/>
      <c r="F399" s="61"/>
      <c r="G399" s="61"/>
      <c r="M399" s="64"/>
      <c r="N399" s="63"/>
      <c r="O399" s="62"/>
      <c r="P399" s="63"/>
      <c r="Q399" s="62"/>
      <c r="R399" s="26"/>
      <c r="S399" s="27"/>
      <c r="T399" s="58"/>
      <c r="U399" s="54"/>
      <c r="V399" s="24"/>
      <c r="W399" s="55"/>
      <c r="X399" s="24"/>
    </row>
    <row r="400" spans="2:24" ht="14.4" x14ac:dyDescent="0.3">
      <c r="M400" s="64"/>
      <c r="N400" s="63"/>
      <c r="O400" s="62"/>
      <c r="P400" s="63"/>
      <c r="Q400" s="62"/>
      <c r="R400" s="26"/>
      <c r="S400" s="27"/>
      <c r="T400" s="58"/>
      <c r="U400" s="54"/>
      <c r="V400" s="24"/>
      <c r="W400" s="55"/>
      <c r="X400" s="24"/>
    </row>
    <row r="401" spans="13:24" ht="14.4" x14ac:dyDescent="0.3">
      <c r="M401" s="64"/>
      <c r="N401" s="63"/>
      <c r="O401" s="62"/>
      <c r="P401" s="63"/>
      <c r="Q401" s="62"/>
      <c r="R401" s="26"/>
      <c r="S401" s="27"/>
      <c r="T401" s="58"/>
      <c r="U401" s="54"/>
      <c r="V401" s="24"/>
      <c r="W401" s="55"/>
      <c r="X401" s="24"/>
    </row>
    <row r="402" spans="13:24" ht="14.4" x14ac:dyDescent="0.3">
      <c r="M402" s="64"/>
      <c r="N402" s="63"/>
      <c r="O402" s="62"/>
      <c r="P402" s="63"/>
      <c r="Q402" s="62"/>
      <c r="R402" s="26"/>
      <c r="S402" s="27"/>
      <c r="T402" s="58"/>
      <c r="U402" s="54"/>
      <c r="V402" s="24"/>
      <c r="W402" s="55"/>
      <c r="X402" s="24"/>
    </row>
    <row r="403" spans="13:24" ht="14.4" x14ac:dyDescent="0.3">
      <c r="M403" s="64"/>
      <c r="N403" s="63"/>
      <c r="O403" s="62"/>
      <c r="P403" s="63"/>
      <c r="Q403" s="62"/>
      <c r="R403" s="26"/>
      <c r="S403" s="27"/>
      <c r="T403" s="58"/>
      <c r="U403" s="54"/>
      <c r="V403" s="24"/>
      <c r="W403" s="55"/>
      <c r="X403" s="24"/>
    </row>
    <row r="404" spans="13:24" ht="14.4" x14ac:dyDescent="0.3">
      <c r="M404" s="64"/>
      <c r="N404" s="63"/>
      <c r="O404" s="62"/>
      <c r="P404" s="63"/>
      <c r="Q404" s="62"/>
      <c r="R404" s="26"/>
      <c r="S404" s="27"/>
      <c r="T404" s="58"/>
      <c r="U404" s="54"/>
      <c r="V404" s="24"/>
      <c r="W404" s="55"/>
      <c r="X404" s="24"/>
    </row>
    <row r="405" spans="13:24" ht="14.4" x14ac:dyDescent="0.3">
      <c r="M405" s="64"/>
      <c r="N405" s="63"/>
      <c r="O405" s="62"/>
      <c r="P405" s="63"/>
      <c r="Q405" s="62"/>
      <c r="R405" s="26"/>
      <c r="S405" s="27"/>
      <c r="T405" s="58"/>
      <c r="U405" s="54"/>
      <c r="V405" s="24"/>
      <c r="W405" s="55"/>
      <c r="X405" s="24"/>
    </row>
    <row r="406" spans="13:24" ht="14.4" x14ac:dyDescent="0.3">
      <c r="M406" s="64"/>
      <c r="N406" s="63"/>
      <c r="O406" s="62"/>
      <c r="P406" s="63"/>
      <c r="Q406" s="62"/>
      <c r="R406" s="26"/>
      <c r="S406" s="27"/>
      <c r="T406" s="58"/>
      <c r="U406" s="54"/>
      <c r="V406" s="24"/>
      <c r="W406" s="55"/>
      <c r="X406" s="24"/>
    </row>
    <row r="407" spans="13:24" ht="14.4" x14ac:dyDescent="0.3">
      <c r="M407" s="64"/>
      <c r="N407" s="63"/>
      <c r="O407" s="62"/>
      <c r="P407" s="63"/>
      <c r="Q407" s="62"/>
      <c r="R407" s="26"/>
      <c r="S407" s="27"/>
      <c r="T407" s="58"/>
      <c r="U407" s="54"/>
      <c r="V407" s="24"/>
      <c r="W407" s="55"/>
      <c r="X407" s="24"/>
    </row>
    <row r="408" spans="13:24" ht="14.4" x14ac:dyDescent="0.3">
      <c r="M408" s="64"/>
      <c r="N408" s="63"/>
      <c r="O408" s="62"/>
      <c r="P408" s="63"/>
      <c r="Q408" s="62"/>
      <c r="R408" s="26"/>
      <c r="S408" s="27"/>
      <c r="T408" s="58"/>
      <c r="U408" s="54"/>
      <c r="V408" s="24"/>
      <c r="W408" s="55"/>
      <c r="X408" s="24"/>
    </row>
    <row r="409" spans="13:24" ht="14.4" x14ac:dyDescent="0.3">
      <c r="M409" s="64"/>
      <c r="N409" s="63"/>
      <c r="O409" s="62"/>
      <c r="P409" s="63"/>
      <c r="Q409" s="62"/>
      <c r="R409" s="26"/>
      <c r="S409" s="27"/>
      <c r="T409" s="58"/>
      <c r="U409" s="54"/>
      <c r="V409" s="24"/>
      <c r="W409" s="55"/>
      <c r="X409" s="24"/>
    </row>
    <row r="410" spans="13:24" ht="14.4" x14ac:dyDescent="0.3">
      <c r="M410" s="64"/>
      <c r="N410" s="63"/>
      <c r="O410" s="62"/>
      <c r="P410" s="63"/>
      <c r="Q410" s="62"/>
      <c r="R410" s="26"/>
      <c r="S410" s="27"/>
      <c r="T410" s="58"/>
      <c r="U410" s="54"/>
      <c r="V410" s="24"/>
      <c r="W410" s="55"/>
      <c r="X410" s="24"/>
    </row>
    <row r="411" spans="13:24" ht="14.4" x14ac:dyDescent="0.3">
      <c r="M411" s="64"/>
      <c r="N411" s="63"/>
      <c r="O411" s="62"/>
      <c r="P411" s="63"/>
      <c r="Q411" s="62"/>
      <c r="R411" s="26"/>
      <c r="S411" s="27"/>
      <c r="T411" s="58"/>
      <c r="U411" s="54"/>
      <c r="V411" s="24"/>
      <c r="W411" s="55"/>
      <c r="X411" s="24"/>
    </row>
    <row r="412" spans="13:24" ht="14.4" x14ac:dyDescent="0.3">
      <c r="M412" s="64"/>
      <c r="N412" s="63"/>
      <c r="O412" s="62"/>
      <c r="P412" s="63"/>
      <c r="Q412" s="62"/>
      <c r="R412" s="26"/>
      <c r="S412" s="27"/>
      <c r="T412" s="58"/>
      <c r="U412" s="54"/>
      <c r="V412" s="24"/>
      <c r="W412" s="55"/>
      <c r="X412" s="24"/>
    </row>
    <row r="413" spans="13:24" ht="14.4" x14ac:dyDescent="0.3">
      <c r="M413" s="64"/>
      <c r="N413" s="63"/>
      <c r="O413" s="62"/>
      <c r="P413" s="63"/>
      <c r="Q413" s="62"/>
      <c r="R413" s="26"/>
      <c r="S413" s="27"/>
      <c r="T413" s="58"/>
      <c r="U413" s="54"/>
      <c r="V413" s="24"/>
      <c r="W413" s="55"/>
      <c r="X413" s="24"/>
    </row>
    <row r="414" spans="13:24" ht="14.4" x14ac:dyDescent="0.3">
      <c r="M414" s="64"/>
      <c r="N414" s="63"/>
      <c r="O414" s="62"/>
      <c r="P414" s="63"/>
      <c r="Q414" s="62"/>
      <c r="R414" s="26"/>
      <c r="S414" s="27"/>
      <c r="T414" s="58"/>
      <c r="U414" s="54"/>
      <c r="V414" s="24"/>
      <c r="W414" s="55"/>
      <c r="X414" s="24"/>
    </row>
    <row r="415" spans="13:24" ht="14.4" x14ac:dyDescent="0.3">
      <c r="M415" s="64"/>
      <c r="N415" s="63"/>
      <c r="O415" s="62"/>
      <c r="P415" s="63"/>
      <c r="Q415" s="62"/>
      <c r="R415" s="26"/>
      <c r="S415" s="27"/>
      <c r="T415" s="58"/>
      <c r="U415" s="54"/>
      <c r="V415" s="24"/>
      <c r="W415" s="55"/>
      <c r="X415" s="24"/>
    </row>
    <row r="416" spans="13:24" ht="14.4" x14ac:dyDescent="0.3">
      <c r="M416" s="64"/>
      <c r="N416" s="63"/>
      <c r="O416" s="62"/>
      <c r="P416" s="63"/>
      <c r="Q416" s="62"/>
      <c r="R416" s="26"/>
      <c r="S416" s="27"/>
      <c r="T416" s="58"/>
      <c r="U416" s="54"/>
      <c r="V416" s="24"/>
      <c r="W416" s="55"/>
      <c r="X416" s="24"/>
    </row>
    <row r="417" spans="13:24" ht="14.4" x14ac:dyDescent="0.3">
      <c r="M417" s="64"/>
      <c r="N417" s="63"/>
      <c r="O417" s="62"/>
      <c r="P417" s="63"/>
      <c r="Q417" s="62"/>
      <c r="R417" s="26"/>
      <c r="S417" s="27"/>
      <c r="T417" s="58"/>
      <c r="U417" s="54"/>
      <c r="V417" s="24"/>
      <c r="W417" s="55"/>
      <c r="X417" s="24"/>
    </row>
    <row r="418" spans="13:24" ht="14.4" x14ac:dyDescent="0.3">
      <c r="M418" s="64"/>
      <c r="N418" s="63"/>
      <c r="O418" s="62"/>
      <c r="P418" s="63"/>
      <c r="Q418" s="62"/>
      <c r="R418" s="26"/>
      <c r="S418" s="27"/>
      <c r="T418" s="58"/>
      <c r="U418" s="54"/>
      <c r="V418" s="24"/>
      <c r="W418" s="55"/>
      <c r="X418" s="24"/>
    </row>
    <row r="419" spans="13:24" ht="14.4" x14ac:dyDescent="0.3">
      <c r="M419" s="64"/>
      <c r="N419" s="63"/>
      <c r="O419" s="62"/>
      <c r="P419" s="63"/>
      <c r="Q419" s="62"/>
      <c r="R419" s="26"/>
      <c r="S419" s="27"/>
      <c r="T419" s="58"/>
      <c r="U419" s="54"/>
      <c r="V419" s="24"/>
      <c r="W419" s="55"/>
      <c r="X419" s="24"/>
    </row>
    <row r="420" spans="13:24" ht="14.4" x14ac:dyDescent="0.3">
      <c r="M420" s="64"/>
      <c r="N420" s="63"/>
      <c r="O420" s="62"/>
      <c r="P420" s="63"/>
      <c r="Q420" s="62"/>
      <c r="R420" s="26"/>
      <c r="S420" s="27"/>
      <c r="T420" s="58"/>
      <c r="U420" s="54"/>
      <c r="V420" s="24"/>
      <c r="W420" s="55"/>
      <c r="X420" s="24"/>
    </row>
    <row r="421" spans="13:24" ht="14.4" x14ac:dyDescent="0.3">
      <c r="M421" s="64"/>
      <c r="N421" s="63"/>
      <c r="O421" s="62"/>
      <c r="P421" s="63"/>
      <c r="Q421" s="62"/>
      <c r="R421" s="26"/>
      <c r="S421" s="27"/>
      <c r="T421" s="58"/>
      <c r="U421" s="54"/>
      <c r="V421" s="24"/>
      <c r="W421" s="55"/>
      <c r="X421" s="24"/>
    </row>
    <row r="422" spans="13:24" ht="14.4" x14ac:dyDescent="0.3">
      <c r="M422" s="64"/>
      <c r="N422" s="63"/>
      <c r="O422" s="62"/>
      <c r="P422" s="63"/>
      <c r="Q422" s="62"/>
      <c r="R422" s="26"/>
      <c r="S422" s="27"/>
      <c r="T422" s="58"/>
      <c r="U422" s="54"/>
      <c r="V422" s="24"/>
      <c r="W422" s="55"/>
      <c r="X422" s="24"/>
    </row>
    <row r="423" spans="13:24" ht="14.4" x14ac:dyDescent="0.3">
      <c r="M423" s="64"/>
      <c r="N423" s="63"/>
      <c r="O423" s="62"/>
      <c r="P423" s="63"/>
      <c r="Q423" s="62"/>
      <c r="R423" s="26"/>
      <c r="S423" s="27"/>
      <c r="T423" s="58"/>
      <c r="U423" s="54"/>
      <c r="V423" s="24"/>
      <c r="W423" s="55"/>
      <c r="X423" s="24"/>
    </row>
    <row r="424" spans="13:24" ht="14.4" x14ac:dyDescent="0.3">
      <c r="M424" s="64"/>
      <c r="N424" s="63"/>
      <c r="O424" s="62"/>
      <c r="P424" s="63"/>
      <c r="Q424" s="62"/>
      <c r="R424" s="26"/>
      <c r="S424" s="27"/>
      <c r="T424" s="58"/>
      <c r="U424" s="54"/>
      <c r="V424" s="24"/>
      <c r="W424" s="55"/>
      <c r="X424" s="24"/>
    </row>
    <row r="425" spans="13:24" ht="14.4" x14ac:dyDescent="0.3">
      <c r="M425" s="64"/>
      <c r="N425" s="63"/>
      <c r="O425" s="62"/>
      <c r="P425" s="63"/>
      <c r="Q425" s="62"/>
      <c r="R425" s="26"/>
      <c r="S425" s="27"/>
      <c r="T425" s="58"/>
      <c r="U425" s="54"/>
      <c r="V425" s="24"/>
      <c r="W425" s="55"/>
      <c r="X425" s="24"/>
    </row>
    <row r="426" spans="13:24" ht="14.4" x14ac:dyDescent="0.3">
      <c r="M426" s="64"/>
      <c r="N426" s="63"/>
      <c r="O426" s="62"/>
      <c r="P426" s="63"/>
      <c r="Q426" s="62"/>
      <c r="R426" s="26"/>
      <c r="S426" s="27"/>
      <c r="T426" s="58"/>
      <c r="U426" s="54"/>
      <c r="V426" s="24"/>
      <c r="W426" s="55"/>
      <c r="X426" s="24"/>
    </row>
    <row r="427" spans="13:24" ht="14.4" x14ac:dyDescent="0.3">
      <c r="M427" s="64"/>
      <c r="N427" s="63"/>
      <c r="O427" s="62"/>
      <c r="P427" s="63"/>
      <c r="Q427" s="62"/>
      <c r="R427" s="26"/>
      <c r="S427" s="27"/>
      <c r="T427" s="58"/>
      <c r="U427" s="54"/>
      <c r="V427" s="24"/>
      <c r="W427" s="55"/>
      <c r="X427" s="24"/>
    </row>
    <row r="428" spans="13:24" ht="14.4" x14ac:dyDescent="0.3">
      <c r="M428" s="64"/>
      <c r="N428" s="63"/>
      <c r="O428" s="62"/>
      <c r="P428" s="63"/>
      <c r="Q428" s="62"/>
      <c r="R428" s="26"/>
      <c r="S428" s="27"/>
      <c r="T428" s="58"/>
      <c r="U428" s="54"/>
      <c r="V428" s="24"/>
      <c r="W428" s="55"/>
      <c r="X428" s="24"/>
    </row>
    <row r="429" spans="13:24" ht="14.4" x14ac:dyDescent="0.3">
      <c r="M429" s="64"/>
      <c r="N429" s="63"/>
      <c r="O429" s="62"/>
      <c r="P429" s="63"/>
      <c r="Q429" s="62"/>
      <c r="R429" s="26"/>
      <c r="S429" s="27"/>
      <c r="T429" s="58"/>
      <c r="U429" s="54"/>
      <c r="V429" s="24"/>
      <c r="W429" s="55"/>
      <c r="X429" s="24"/>
    </row>
    <row r="430" spans="13:24" ht="14.4" x14ac:dyDescent="0.3">
      <c r="M430" s="64"/>
      <c r="N430" s="63"/>
      <c r="O430" s="62"/>
      <c r="P430" s="63"/>
      <c r="Q430" s="62"/>
      <c r="R430" s="26"/>
      <c r="S430" s="27"/>
      <c r="T430" s="58"/>
      <c r="U430" s="54"/>
      <c r="V430" s="24"/>
      <c r="W430" s="55"/>
      <c r="X430" s="24"/>
    </row>
    <row r="431" spans="13:24" ht="14.4" x14ac:dyDescent="0.3">
      <c r="M431" s="64"/>
      <c r="N431" s="63"/>
      <c r="O431" s="62"/>
      <c r="P431" s="63"/>
      <c r="Q431" s="62"/>
      <c r="R431" s="26"/>
      <c r="S431" s="27"/>
      <c r="T431" s="58"/>
      <c r="U431" s="54"/>
      <c r="V431" s="24"/>
      <c r="W431" s="55"/>
      <c r="X431" s="24"/>
    </row>
    <row r="432" spans="13:24" ht="14.4" x14ac:dyDescent="0.3">
      <c r="M432" s="64"/>
      <c r="N432" s="63"/>
      <c r="O432" s="62"/>
      <c r="P432" s="63"/>
      <c r="Q432" s="62"/>
      <c r="R432" s="26"/>
      <c r="S432" s="27"/>
      <c r="T432" s="58"/>
      <c r="U432" s="54"/>
      <c r="V432" s="24"/>
      <c r="W432" s="55"/>
      <c r="X432" s="24"/>
    </row>
    <row r="433" spans="13:24" ht="14.4" x14ac:dyDescent="0.3">
      <c r="M433" s="64"/>
      <c r="N433" s="63"/>
      <c r="O433" s="62"/>
      <c r="P433" s="63"/>
      <c r="Q433" s="62"/>
      <c r="R433" s="26"/>
      <c r="S433" s="27"/>
      <c r="T433" s="58"/>
      <c r="U433" s="54"/>
      <c r="V433" s="24"/>
      <c r="W433" s="55"/>
      <c r="X433" s="24"/>
    </row>
    <row r="434" spans="13:24" ht="14.4" x14ac:dyDescent="0.3">
      <c r="M434" s="64"/>
      <c r="N434" s="63"/>
      <c r="O434" s="62"/>
      <c r="P434" s="63"/>
      <c r="Q434" s="62"/>
      <c r="R434" s="26"/>
      <c r="S434" s="27"/>
      <c r="T434" s="58"/>
      <c r="U434" s="54"/>
      <c r="V434" s="24"/>
      <c r="W434" s="55"/>
      <c r="X434" s="24"/>
    </row>
    <row r="435" spans="13:24" ht="14.4" x14ac:dyDescent="0.3">
      <c r="M435" s="64"/>
      <c r="N435" s="63"/>
      <c r="O435" s="62"/>
      <c r="P435" s="63"/>
      <c r="Q435" s="62"/>
      <c r="R435" s="26"/>
      <c r="S435" s="27"/>
      <c r="T435" s="58"/>
      <c r="U435" s="54"/>
      <c r="V435" s="24"/>
      <c r="W435" s="55"/>
      <c r="X435" s="24"/>
    </row>
    <row r="436" spans="13:24" ht="14.4" x14ac:dyDescent="0.3">
      <c r="M436" s="64"/>
      <c r="N436" s="63"/>
      <c r="O436" s="62"/>
      <c r="P436" s="63"/>
      <c r="Q436" s="62"/>
      <c r="R436" s="26"/>
      <c r="S436" s="27"/>
      <c r="T436" s="58"/>
      <c r="U436" s="54"/>
      <c r="V436" s="24"/>
      <c r="W436" s="55"/>
      <c r="X436" s="24"/>
    </row>
    <row r="437" spans="13:24" ht="14.4" x14ac:dyDescent="0.3">
      <c r="M437" s="64"/>
      <c r="N437" s="63"/>
      <c r="O437" s="62"/>
      <c r="P437" s="63"/>
      <c r="Q437" s="62"/>
      <c r="R437" s="26"/>
      <c r="S437" s="27"/>
      <c r="T437" s="58"/>
      <c r="U437" s="54"/>
      <c r="V437" s="24"/>
      <c r="W437" s="55"/>
      <c r="X437" s="24"/>
    </row>
    <row r="438" spans="13:24" ht="14.4" x14ac:dyDescent="0.3">
      <c r="M438" s="64"/>
      <c r="N438" s="63"/>
      <c r="O438" s="62"/>
      <c r="P438" s="63"/>
      <c r="Q438" s="62"/>
      <c r="R438" s="26"/>
      <c r="S438" s="27"/>
      <c r="T438" s="58"/>
      <c r="U438" s="54"/>
      <c r="V438" s="24"/>
      <c r="W438" s="55"/>
      <c r="X438" s="24"/>
    </row>
    <row r="439" spans="13:24" ht="14.4" x14ac:dyDescent="0.3">
      <c r="M439" s="64"/>
      <c r="N439" s="63"/>
      <c r="O439" s="62"/>
      <c r="P439" s="63"/>
      <c r="Q439" s="62"/>
      <c r="R439" s="26"/>
      <c r="S439" s="27"/>
      <c r="T439" s="58"/>
      <c r="U439" s="54"/>
      <c r="V439" s="24"/>
      <c r="W439" s="55"/>
      <c r="X439" s="24"/>
    </row>
    <row r="440" spans="13:24" ht="14.4" x14ac:dyDescent="0.3">
      <c r="M440" s="64"/>
      <c r="N440" s="63"/>
      <c r="O440" s="62"/>
      <c r="P440" s="63"/>
      <c r="Q440" s="62"/>
      <c r="R440" s="26"/>
      <c r="S440" s="27"/>
      <c r="T440" s="58"/>
      <c r="U440" s="54"/>
      <c r="V440" s="24"/>
      <c r="W440" s="55"/>
      <c r="X440" s="24"/>
    </row>
    <row r="441" spans="13:24" ht="14.4" x14ac:dyDescent="0.3">
      <c r="M441" s="64"/>
      <c r="N441" s="63"/>
      <c r="O441" s="62"/>
      <c r="P441" s="63"/>
      <c r="Q441" s="62"/>
      <c r="R441" s="26"/>
      <c r="S441" s="27"/>
      <c r="T441" s="58"/>
      <c r="U441" s="54"/>
      <c r="V441" s="24"/>
      <c r="W441" s="55"/>
      <c r="X441" s="24"/>
    </row>
    <row r="442" spans="13:24" ht="14.4" x14ac:dyDescent="0.3">
      <c r="M442" s="64"/>
      <c r="N442" s="63"/>
      <c r="O442" s="62"/>
      <c r="P442" s="63"/>
      <c r="Q442" s="62"/>
      <c r="R442" s="26"/>
      <c r="S442" s="27"/>
      <c r="T442" s="58"/>
      <c r="U442" s="54"/>
      <c r="V442" s="24"/>
      <c r="W442" s="55"/>
      <c r="X442" s="24"/>
    </row>
    <row r="443" spans="13:24" ht="14.4" x14ac:dyDescent="0.3">
      <c r="M443" s="64"/>
      <c r="N443" s="63"/>
      <c r="O443" s="62"/>
      <c r="P443" s="63"/>
      <c r="Q443" s="62"/>
      <c r="R443" s="26"/>
      <c r="S443" s="27"/>
      <c r="T443" s="58"/>
      <c r="U443" s="54"/>
      <c r="V443" s="24"/>
      <c r="W443" s="55"/>
      <c r="X443" s="24"/>
    </row>
    <row r="444" spans="13:24" ht="14.4" x14ac:dyDescent="0.3">
      <c r="M444" s="64"/>
      <c r="N444" s="63"/>
      <c r="O444" s="62"/>
      <c r="P444" s="63"/>
      <c r="Q444" s="62"/>
      <c r="R444" s="26"/>
      <c r="S444" s="27"/>
      <c r="T444" s="58"/>
      <c r="U444" s="54"/>
      <c r="V444" s="24"/>
      <c r="W444" s="55"/>
      <c r="X444" s="24"/>
    </row>
    <row r="445" spans="13:24" ht="14.4" x14ac:dyDescent="0.3">
      <c r="M445" s="64"/>
      <c r="N445" s="63"/>
      <c r="O445" s="62"/>
      <c r="P445" s="63"/>
      <c r="Q445" s="62"/>
      <c r="R445" s="26"/>
      <c r="S445" s="27"/>
      <c r="T445" s="58"/>
      <c r="U445" s="54"/>
      <c r="V445" s="24"/>
      <c r="W445" s="55"/>
      <c r="X445" s="24"/>
    </row>
    <row r="446" spans="13:24" ht="14.4" x14ac:dyDescent="0.3">
      <c r="M446" s="64"/>
      <c r="N446" s="63"/>
      <c r="O446" s="62"/>
      <c r="P446" s="63"/>
      <c r="Q446" s="62"/>
      <c r="R446" s="26"/>
      <c r="S446" s="27"/>
      <c r="T446" s="58"/>
      <c r="U446" s="54"/>
      <c r="V446" s="24"/>
      <c r="W446" s="55"/>
      <c r="X446" s="24"/>
    </row>
    <row r="447" spans="13:24" ht="14.4" x14ac:dyDescent="0.3">
      <c r="M447" s="64"/>
      <c r="N447" s="63"/>
      <c r="O447" s="62"/>
      <c r="P447" s="63"/>
      <c r="Q447" s="62"/>
      <c r="R447" s="26"/>
      <c r="S447" s="27"/>
      <c r="T447" s="58"/>
      <c r="U447" s="54"/>
      <c r="V447" s="24"/>
      <c r="W447" s="55"/>
      <c r="X447" s="24"/>
    </row>
    <row r="448" spans="13:24" ht="14.4" x14ac:dyDescent="0.3">
      <c r="M448" s="64"/>
      <c r="N448" s="63"/>
      <c r="O448" s="62"/>
      <c r="P448" s="63"/>
      <c r="Q448" s="62"/>
      <c r="R448" s="26"/>
      <c r="S448" s="27"/>
      <c r="T448" s="58"/>
      <c r="U448" s="54"/>
      <c r="V448" s="24"/>
      <c r="W448" s="55"/>
      <c r="X448" s="24"/>
    </row>
    <row r="449" spans="13:24" ht="14.4" x14ac:dyDescent="0.3">
      <c r="M449" s="64"/>
      <c r="N449" s="63"/>
      <c r="O449" s="62"/>
      <c r="P449" s="63"/>
      <c r="Q449" s="62"/>
      <c r="R449" s="26"/>
      <c r="S449" s="27"/>
      <c r="T449" s="58"/>
      <c r="U449" s="54"/>
      <c r="V449" s="24"/>
      <c r="W449" s="55"/>
      <c r="X449" s="24"/>
    </row>
    <row r="450" spans="13:24" ht="14.4" x14ac:dyDescent="0.3">
      <c r="M450" s="64"/>
      <c r="N450" s="63"/>
      <c r="O450" s="62"/>
      <c r="P450" s="63"/>
      <c r="Q450" s="62"/>
      <c r="R450" s="26"/>
      <c r="S450" s="27"/>
      <c r="T450" s="58"/>
      <c r="U450" s="54"/>
      <c r="V450" s="24"/>
      <c r="W450" s="55"/>
      <c r="X450" s="24"/>
    </row>
    <row r="451" spans="13:24" ht="14.4" x14ac:dyDescent="0.3">
      <c r="M451" s="64"/>
      <c r="N451" s="63"/>
      <c r="O451" s="62"/>
      <c r="P451" s="63"/>
      <c r="Q451" s="62"/>
      <c r="R451" s="26"/>
      <c r="S451" s="27"/>
      <c r="T451" s="58"/>
      <c r="U451" s="54"/>
      <c r="V451" s="24"/>
      <c r="W451" s="55"/>
      <c r="X451" s="24"/>
    </row>
    <row r="452" spans="13:24" ht="14.4" x14ac:dyDescent="0.3">
      <c r="M452" s="64"/>
      <c r="N452" s="63"/>
      <c r="O452" s="62"/>
      <c r="P452" s="63"/>
      <c r="Q452" s="62"/>
      <c r="R452" s="26"/>
      <c r="S452" s="27"/>
      <c r="T452" s="58"/>
      <c r="U452" s="54"/>
      <c r="V452" s="24"/>
      <c r="W452" s="55"/>
      <c r="X452" s="24"/>
    </row>
    <row r="453" spans="13:24" ht="14.4" x14ac:dyDescent="0.3">
      <c r="M453" s="64"/>
      <c r="N453" s="63"/>
      <c r="O453" s="62"/>
      <c r="P453" s="63"/>
      <c r="Q453" s="62"/>
      <c r="R453" s="26"/>
      <c r="S453" s="27"/>
      <c r="T453" s="58"/>
      <c r="U453" s="54"/>
      <c r="V453" s="24"/>
      <c r="W453" s="55"/>
      <c r="X453" s="24"/>
    </row>
    <row r="454" spans="13:24" ht="14.4" x14ac:dyDescent="0.3">
      <c r="M454" s="64"/>
      <c r="N454" s="63"/>
      <c r="O454" s="62"/>
      <c r="P454" s="63"/>
      <c r="Q454" s="62"/>
      <c r="R454" s="26"/>
      <c r="S454" s="27"/>
      <c r="T454" s="58"/>
      <c r="U454" s="54"/>
      <c r="V454" s="24"/>
      <c r="W454" s="55"/>
      <c r="X454" s="24"/>
    </row>
    <row r="455" spans="13:24" ht="14.4" x14ac:dyDescent="0.3">
      <c r="M455" s="64"/>
      <c r="N455" s="63"/>
      <c r="O455" s="62"/>
      <c r="P455" s="63"/>
      <c r="Q455" s="62"/>
      <c r="R455" s="26"/>
      <c r="S455" s="27"/>
      <c r="T455" s="58"/>
      <c r="U455" s="54"/>
      <c r="V455" s="24"/>
      <c r="W455" s="55"/>
      <c r="X455" s="24"/>
    </row>
    <row r="456" spans="13:24" ht="14.4" x14ac:dyDescent="0.3">
      <c r="M456" s="64"/>
      <c r="N456" s="63"/>
      <c r="O456" s="62"/>
      <c r="P456" s="63"/>
      <c r="Q456" s="62"/>
      <c r="R456" s="26"/>
      <c r="S456" s="27"/>
      <c r="T456" s="58"/>
      <c r="U456" s="54"/>
      <c r="V456" s="24"/>
      <c r="W456" s="55"/>
      <c r="X456" s="24"/>
    </row>
    <row r="457" spans="13:24" ht="14.4" x14ac:dyDescent="0.3">
      <c r="M457" s="64"/>
      <c r="N457" s="63"/>
      <c r="O457" s="62"/>
      <c r="P457" s="63"/>
      <c r="Q457" s="62"/>
      <c r="R457" s="26"/>
      <c r="S457" s="27"/>
      <c r="T457" s="58"/>
      <c r="U457" s="54"/>
      <c r="V457" s="24"/>
      <c r="W457" s="55"/>
      <c r="X457" s="24"/>
    </row>
    <row r="458" spans="13:24" ht="14.4" x14ac:dyDescent="0.3">
      <c r="M458" s="64"/>
      <c r="N458" s="63"/>
      <c r="O458" s="62"/>
      <c r="P458" s="63"/>
      <c r="Q458" s="62"/>
      <c r="R458" s="26"/>
      <c r="S458" s="27"/>
      <c r="T458" s="58"/>
      <c r="U458" s="54"/>
      <c r="V458" s="24"/>
      <c r="W458" s="55"/>
      <c r="X458" s="24"/>
    </row>
    <row r="459" spans="13:24" ht="14.4" x14ac:dyDescent="0.3">
      <c r="M459" s="64"/>
      <c r="N459" s="63"/>
      <c r="O459" s="62"/>
      <c r="P459" s="63"/>
      <c r="Q459" s="62"/>
      <c r="R459" s="26"/>
      <c r="S459" s="27"/>
      <c r="T459" s="58"/>
      <c r="U459" s="54"/>
      <c r="V459" s="24"/>
      <c r="W459" s="55"/>
      <c r="X459" s="24"/>
    </row>
    <row r="460" spans="13:24" ht="14.4" x14ac:dyDescent="0.3">
      <c r="M460" s="64"/>
      <c r="N460" s="63"/>
      <c r="O460" s="62"/>
      <c r="P460" s="63"/>
      <c r="Q460" s="62"/>
      <c r="R460" s="26"/>
      <c r="S460" s="27"/>
      <c r="T460" s="58"/>
      <c r="U460" s="54"/>
      <c r="V460" s="24"/>
      <c r="W460" s="55"/>
      <c r="X460" s="24"/>
    </row>
    <row r="461" spans="13:24" ht="14.4" x14ac:dyDescent="0.3">
      <c r="M461" s="64"/>
      <c r="N461" s="63"/>
      <c r="O461" s="62"/>
      <c r="P461" s="63"/>
      <c r="Q461" s="62"/>
      <c r="R461" s="26"/>
      <c r="S461" s="27"/>
      <c r="T461" s="58"/>
      <c r="U461" s="54"/>
      <c r="V461" s="24"/>
      <c r="W461" s="55"/>
      <c r="X461" s="24"/>
    </row>
    <row r="462" spans="13:24" ht="14.4" x14ac:dyDescent="0.3">
      <c r="M462" s="64"/>
      <c r="N462" s="63"/>
      <c r="O462" s="62"/>
      <c r="P462" s="63"/>
      <c r="Q462" s="62"/>
      <c r="R462" s="26"/>
      <c r="S462" s="27"/>
      <c r="T462" s="58"/>
      <c r="U462" s="54"/>
      <c r="V462" s="24"/>
      <c r="W462" s="55"/>
      <c r="X462" s="24"/>
    </row>
    <row r="463" spans="13:24" ht="14.4" x14ac:dyDescent="0.3">
      <c r="M463" s="64"/>
      <c r="N463" s="63"/>
      <c r="O463" s="62"/>
      <c r="P463" s="63"/>
      <c r="Q463" s="62"/>
      <c r="R463" s="26"/>
      <c r="S463" s="27"/>
      <c r="T463" s="58"/>
      <c r="U463" s="54"/>
      <c r="V463" s="24"/>
      <c r="W463" s="55"/>
      <c r="X463" s="24"/>
    </row>
    <row r="464" spans="13:24" ht="14.4" x14ac:dyDescent="0.3">
      <c r="M464" s="64"/>
      <c r="N464" s="63"/>
      <c r="O464" s="62"/>
      <c r="P464" s="63"/>
      <c r="Q464" s="62"/>
      <c r="R464" s="26"/>
      <c r="S464" s="27"/>
      <c r="T464" s="58"/>
      <c r="U464" s="54"/>
      <c r="V464" s="24"/>
      <c r="W464" s="55"/>
      <c r="X464" s="24"/>
    </row>
    <row r="465" spans="13:24" ht="14.4" x14ac:dyDescent="0.3">
      <c r="M465" s="64"/>
      <c r="N465" s="63"/>
      <c r="O465" s="62"/>
      <c r="P465" s="63"/>
      <c r="Q465" s="62"/>
      <c r="R465" s="26"/>
      <c r="S465" s="27"/>
      <c r="T465" s="58"/>
      <c r="U465" s="54"/>
      <c r="V465" s="24"/>
      <c r="W465" s="55"/>
      <c r="X465" s="24"/>
    </row>
    <row r="466" spans="13:24" ht="14.4" x14ac:dyDescent="0.3">
      <c r="M466" s="64"/>
      <c r="N466" s="63"/>
      <c r="O466" s="62"/>
      <c r="P466" s="63"/>
      <c r="Q466" s="62"/>
      <c r="R466" s="26"/>
      <c r="S466" s="27"/>
      <c r="T466" s="58"/>
      <c r="U466" s="54"/>
      <c r="V466" s="24"/>
      <c r="W466" s="55"/>
      <c r="X466" s="24"/>
    </row>
    <row r="467" spans="13:24" ht="14.4" x14ac:dyDescent="0.3">
      <c r="M467" s="64"/>
      <c r="N467" s="63"/>
      <c r="O467" s="62"/>
      <c r="P467" s="63"/>
      <c r="Q467" s="62"/>
      <c r="R467" s="26"/>
      <c r="S467" s="27"/>
      <c r="T467" s="58"/>
      <c r="U467" s="54"/>
      <c r="V467" s="24"/>
      <c r="W467" s="55"/>
      <c r="X467" s="24"/>
    </row>
    <row r="468" spans="13:24" ht="14.4" x14ac:dyDescent="0.3">
      <c r="M468" s="64"/>
      <c r="N468" s="63"/>
      <c r="O468" s="62"/>
      <c r="P468" s="63"/>
      <c r="Q468" s="62"/>
      <c r="R468" s="26"/>
      <c r="S468" s="27"/>
      <c r="T468" s="58"/>
      <c r="U468" s="54"/>
      <c r="V468" s="24"/>
      <c r="W468" s="55"/>
      <c r="X468" s="24"/>
    </row>
    <row r="469" spans="13:24" ht="14.4" x14ac:dyDescent="0.3">
      <c r="M469" s="64"/>
      <c r="N469" s="63"/>
      <c r="O469" s="62"/>
      <c r="P469" s="63"/>
      <c r="Q469" s="62"/>
      <c r="R469" s="26"/>
      <c r="S469" s="27"/>
      <c r="T469" s="58"/>
      <c r="U469" s="54"/>
      <c r="V469" s="24"/>
      <c r="W469" s="55"/>
      <c r="X469" s="24"/>
    </row>
    <row r="470" spans="13:24" ht="14.4" x14ac:dyDescent="0.3">
      <c r="M470" s="64"/>
      <c r="N470" s="63"/>
      <c r="O470" s="62"/>
      <c r="P470" s="63"/>
      <c r="Q470" s="62"/>
      <c r="R470" s="26"/>
      <c r="S470" s="27"/>
      <c r="T470" s="58"/>
      <c r="U470" s="54"/>
      <c r="V470" s="24"/>
      <c r="W470" s="55"/>
      <c r="X470" s="24"/>
    </row>
    <row r="471" spans="13:24" ht="14.4" x14ac:dyDescent="0.3">
      <c r="M471" s="64"/>
      <c r="N471" s="63"/>
      <c r="O471" s="62"/>
      <c r="P471" s="63"/>
      <c r="Q471" s="62"/>
      <c r="R471" s="26"/>
      <c r="S471" s="27"/>
      <c r="T471" s="58"/>
      <c r="U471" s="54"/>
      <c r="V471" s="24"/>
      <c r="W471" s="55"/>
      <c r="X471" s="24"/>
    </row>
    <row r="472" spans="13:24" ht="14.4" x14ac:dyDescent="0.3">
      <c r="M472" s="64"/>
      <c r="N472" s="63"/>
      <c r="O472" s="62"/>
      <c r="P472" s="63"/>
      <c r="Q472" s="62"/>
      <c r="R472" s="26"/>
      <c r="S472" s="27"/>
      <c r="T472" s="58"/>
      <c r="U472" s="54"/>
      <c r="V472" s="24"/>
      <c r="W472" s="55"/>
      <c r="X472" s="24"/>
    </row>
    <row r="473" spans="13:24" ht="14.4" x14ac:dyDescent="0.3">
      <c r="M473" s="64"/>
      <c r="N473" s="63"/>
      <c r="O473" s="62"/>
      <c r="P473" s="63"/>
      <c r="Q473" s="62"/>
      <c r="R473" s="26"/>
      <c r="S473" s="27"/>
      <c r="T473" s="58"/>
      <c r="U473" s="54"/>
      <c r="V473" s="24"/>
      <c r="W473" s="55"/>
      <c r="X473" s="24"/>
    </row>
    <row r="474" spans="13:24" ht="14.4" x14ac:dyDescent="0.3">
      <c r="M474" s="64"/>
      <c r="N474" s="63"/>
      <c r="O474" s="62"/>
      <c r="P474" s="63"/>
      <c r="Q474" s="62"/>
      <c r="R474" s="26"/>
      <c r="S474" s="27"/>
      <c r="T474" s="58"/>
      <c r="U474" s="54"/>
      <c r="V474" s="24"/>
      <c r="W474" s="55"/>
      <c r="X474" s="24"/>
    </row>
    <row r="475" spans="13:24" ht="14.4" x14ac:dyDescent="0.3">
      <c r="M475" s="64"/>
      <c r="N475" s="63"/>
      <c r="O475" s="62"/>
      <c r="P475" s="63"/>
      <c r="Q475" s="62"/>
      <c r="R475" s="26"/>
      <c r="S475" s="27"/>
      <c r="T475" s="58"/>
      <c r="U475" s="54"/>
      <c r="V475" s="24"/>
      <c r="W475" s="55"/>
      <c r="X475" s="24"/>
    </row>
    <row r="476" spans="13:24" ht="14.4" x14ac:dyDescent="0.3">
      <c r="M476" s="64"/>
      <c r="N476" s="63"/>
      <c r="O476" s="62"/>
      <c r="P476" s="63"/>
      <c r="Q476" s="62"/>
      <c r="R476" s="26"/>
      <c r="S476" s="27"/>
      <c r="T476" s="58"/>
      <c r="U476" s="54"/>
      <c r="V476" s="24"/>
      <c r="W476" s="55"/>
      <c r="X476" s="24"/>
    </row>
    <row r="477" spans="13:24" ht="14.4" x14ac:dyDescent="0.3">
      <c r="M477" s="64"/>
      <c r="N477" s="63"/>
      <c r="O477" s="62"/>
      <c r="P477" s="63"/>
      <c r="Q477" s="62"/>
      <c r="R477" s="26"/>
      <c r="S477" s="27"/>
      <c r="T477" s="58"/>
      <c r="U477" s="54"/>
      <c r="V477" s="24"/>
      <c r="W477" s="55"/>
      <c r="X477" s="24"/>
    </row>
    <row r="478" spans="13:24" ht="14.4" x14ac:dyDescent="0.3">
      <c r="M478" s="64"/>
      <c r="N478" s="63"/>
      <c r="O478" s="62"/>
      <c r="P478" s="63"/>
      <c r="Q478" s="62"/>
      <c r="R478" s="26"/>
      <c r="S478" s="27"/>
      <c r="T478" s="58"/>
      <c r="U478" s="54"/>
      <c r="V478" s="24"/>
      <c r="W478" s="55"/>
      <c r="X478" s="24"/>
    </row>
    <row r="479" spans="13:24" ht="14.4" x14ac:dyDescent="0.3">
      <c r="M479" s="64"/>
      <c r="N479" s="63"/>
      <c r="O479" s="62"/>
      <c r="P479" s="63"/>
      <c r="Q479" s="62"/>
      <c r="R479" s="26"/>
      <c r="S479" s="27"/>
      <c r="T479" s="58"/>
      <c r="U479" s="54"/>
      <c r="V479" s="24"/>
      <c r="W479" s="55"/>
      <c r="X479" s="24"/>
    </row>
    <row r="480" spans="13:24" ht="14.4" x14ac:dyDescent="0.3">
      <c r="M480" s="64"/>
      <c r="N480" s="63"/>
      <c r="O480" s="62"/>
      <c r="P480" s="63"/>
      <c r="Q480" s="62"/>
      <c r="R480" s="26"/>
      <c r="S480" s="27"/>
      <c r="T480" s="58"/>
      <c r="U480" s="54"/>
      <c r="V480" s="24"/>
      <c r="W480" s="55"/>
      <c r="X480" s="24"/>
    </row>
    <row r="481" spans="13:24" ht="14.4" x14ac:dyDescent="0.3">
      <c r="M481" s="64"/>
      <c r="N481" s="63"/>
      <c r="O481" s="62"/>
      <c r="P481" s="63"/>
      <c r="Q481" s="62"/>
      <c r="R481" s="26"/>
      <c r="S481" s="27"/>
      <c r="T481" s="58"/>
      <c r="U481" s="54"/>
      <c r="V481" s="24"/>
      <c r="W481" s="55"/>
      <c r="X481" s="24"/>
    </row>
    <row r="482" spans="13:24" ht="14.4" x14ac:dyDescent="0.3">
      <c r="M482" s="64"/>
      <c r="N482" s="63"/>
      <c r="O482" s="62"/>
      <c r="P482" s="63"/>
      <c r="Q482" s="62"/>
      <c r="R482" s="26"/>
      <c r="S482" s="27"/>
      <c r="T482" s="58"/>
      <c r="U482" s="54"/>
      <c r="V482" s="24"/>
      <c r="W482" s="55"/>
      <c r="X482" s="24"/>
    </row>
    <row r="483" spans="13:24" ht="14.4" x14ac:dyDescent="0.3">
      <c r="M483" s="64"/>
      <c r="N483" s="63"/>
      <c r="O483" s="62"/>
      <c r="P483" s="63"/>
      <c r="Q483" s="62"/>
      <c r="R483" s="26"/>
      <c r="S483" s="27"/>
      <c r="T483" s="58"/>
      <c r="U483" s="54"/>
      <c r="V483" s="24"/>
      <c r="W483" s="55"/>
      <c r="X483" s="24"/>
    </row>
    <row r="484" spans="13:24" ht="14.4" x14ac:dyDescent="0.3">
      <c r="M484" s="64"/>
      <c r="N484" s="63"/>
      <c r="O484" s="62"/>
      <c r="P484" s="63"/>
      <c r="Q484" s="62"/>
      <c r="R484" s="26"/>
      <c r="S484" s="27"/>
      <c r="T484" s="58"/>
      <c r="U484" s="54"/>
      <c r="V484" s="24"/>
      <c r="W484" s="55"/>
      <c r="X484" s="24"/>
    </row>
    <row r="485" spans="13:24" ht="14.4" x14ac:dyDescent="0.3">
      <c r="M485" s="64"/>
      <c r="N485" s="63"/>
      <c r="O485" s="62"/>
      <c r="P485" s="63"/>
      <c r="Q485" s="62"/>
      <c r="R485" s="26"/>
      <c r="S485" s="27"/>
      <c r="T485" s="58"/>
      <c r="U485" s="54"/>
      <c r="V485" s="24"/>
      <c r="W485" s="55"/>
      <c r="X485" s="24"/>
    </row>
    <row r="486" spans="13:24" ht="14.4" x14ac:dyDescent="0.3">
      <c r="M486" s="64"/>
      <c r="N486" s="63"/>
      <c r="O486" s="62"/>
      <c r="P486" s="63"/>
      <c r="Q486" s="62"/>
      <c r="R486" s="26"/>
      <c r="S486" s="27"/>
      <c r="T486" s="58"/>
      <c r="U486" s="54"/>
      <c r="V486" s="24"/>
      <c r="W486" s="55"/>
      <c r="X486" s="24"/>
    </row>
    <row r="487" spans="13:24" ht="14.4" x14ac:dyDescent="0.3">
      <c r="M487" s="64"/>
      <c r="N487" s="63"/>
      <c r="O487" s="62"/>
      <c r="P487" s="63"/>
      <c r="Q487" s="62"/>
      <c r="R487" s="26"/>
      <c r="S487" s="27"/>
      <c r="T487" s="58"/>
      <c r="U487" s="54"/>
      <c r="V487" s="24"/>
      <c r="W487" s="55"/>
      <c r="X487" s="24"/>
    </row>
    <row r="488" spans="13:24" ht="14.4" x14ac:dyDescent="0.3">
      <c r="M488" s="64"/>
      <c r="N488" s="63"/>
      <c r="O488" s="62"/>
      <c r="P488" s="63"/>
      <c r="Q488" s="62"/>
      <c r="R488" s="26"/>
      <c r="S488" s="27"/>
      <c r="T488" s="58"/>
      <c r="U488" s="54"/>
      <c r="V488" s="24"/>
      <c r="W488" s="55"/>
      <c r="X488" s="24"/>
    </row>
    <row r="489" spans="13:24" ht="14.4" x14ac:dyDescent="0.3">
      <c r="M489" s="64"/>
      <c r="N489" s="63"/>
      <c r="O489" s="62"/>
      <c r="P489" s="63"/>
      <c r="Q489" s="62"/>
      <c r="R489" s="26"/>
      <c r="S489" s="27"/>
      <c r="T489" s="58"/>
      <c r="U489" s="54"/>
      <c r="V489" s="24"/>
      <c r="W489" s="55"/>
      <c r="X489" s="24"/>
    </row>
    <row r="490" spans="13:24" ht="14.4" x14ac:dyDescent="0.3">
      <c r="M490" s="64"/>
      <c r="N490" s="63"/>
      <c r="O490" s="62"/>
      <c r="P490" s="63"/>
      <c r="Q490" s="62"/>
      <c r="R490" s="26"/>
      <c r="S490" s="27"/>
      <c r="T490" s="58"/>
      <c r="U490" s="54"/>
      <c r="V490" s="24"/>
      <c r="W490" s="55"/>
      <c r="X490" s="24"/>
    </row>
    <row r="491" spans="13:24" ht="14.4" x14ac:dyDescent="0.3">
      <c r="M491" s="64"/>
      <c r="N491" s="63"/>
      <c r="O491" s="62"/>
      <c r="P491" s="63"/>
      <c r="Q491" s="62"/>
      <c r="R491" s="26"/>
      <c r="S491" s="27"/>
      <c r="T491" s="58"/>
      <c r="U491" s="54"/>
      <c r="V491" s="24"/>
      <c r="W491" s="55"/>
      <c r="X491" s="24"/>
    </row>
    <row r="492" spans="13:24" ht="14.4" x14ac:dyDescent="0.3">
      <c r="M492" s="64"/>
      <c r="N492" s="63"/>
      <c r="O492" s="62"/>
      <c r="P492" s="63"/>
      <c r="Q492" s="62"/>
      <c r="R492" s="26"/>
      <c r="S492" s="27"/>
      <c r="T492" s="58"/>
      <c r="U492" s="54"/>
      <c r="V492" s="24"/>
      <c r="W492" s="55"/>
      <c r="X492" s="24"/>
    </row>
    <row r="493" spans="13:24" ht="14.4" x14ac:dyDescent="0.3">
      <c r="M493" s="64"/>
      <c r="N493" s="63"/>
      <c r="O493" s="62"/>
      <c r="P493" s="63"/>
      <c r="Q493" s="62"/>
      <c r="R493" s="26"/>
      <c r="S493" s="27"/>
      <c r="T493" s="58"/>
      <c r="U493" s="54"/>
      <c r="V493" s="24"/>
      <c r="W493" s="55"/>
      <c r="X493" s="24"/>
    </row>
    <row r="494" spans="13:24" ht="14.4" x14ac:dyDescent="0.3">
      <c r="M494" s="64"/>
      <c r="N494" s="63"/>
      <c r="O494" s="62"/>
      <c r="P494" s="63"/>
      <c r="Q494" s="62"/>
      <c r="R494" s="26"/>
      <c r="S494" s="27"/>
      <c r="T494" s="58"/>
      <c r="U494" s="54"/>
      <c r="V494" s="24"/>
      <c r="W494" s="55"/>
      <c r="X494" s="24"/>
    </row>
    <row r="495" spans="13:24" ht="14.4" x14ac:dyDescent="0.3">
      <c r="M495" s="64"/>
      <c r="N495" s="63"/>
      <c r="O495" s="62"/>
      <c r="P495" s="63"/>
      <c r="Q495" s="62"/>
      <c r="R495" s="26"/>
      <c r="S495" s="27"/>
      <c r="T495" s="58"/>
      <c r="U495" s="54"/>
      <c r="V495" s="24"/>
      <c r="W495" s="55"/>
      <c r="X495" s="24"/>
    </row>
    <row r="496" spans="13:24" ht="14.4" x14ac:dyDescent="0.3">
      <c r="M496" s="64"/>
      <c r="N496" s="63"/>
      <c r="O496" s="62"/>
      <c r="P496" s="63"/>
      <c r="Q496" s="62"/>
      <c r="R496" s="26"/>
      <c r="S496" s="27"/>
      <c r="T496" s="58"/>
      <c r="U496" s="54"/>
      <c r="V496" s="24"/>
      <c r="W496" s="55"/>
      <c r="X496" s="24"/>
    </row>
    <row r="497" spans="13:24" ht="14.4" x14ac:dyDescent="0.3">
      <c r="M497" s="64"/>
      <c r="N497" s="63"/>
      <c r="O497" s="62"/>
      <c r="P497" s="63"/>
      <c r="Q497" s="62"/>
      <c r="R497" s="26"/>
      <c r="S497" s="27"/>
      <c r="T497" s="58"/>
      <c r="U497" s="54"/>
      <c r="V497" s="24"/>
      <c r="W497" s="55"/>
      <c r="X497" s="24"/>
    </row>
    <row r="498" spans="13:24" ht="14.4" x14ac:dyDescent="0.3">
      <c r="M498" s="64"/>
      <c r="N498" s="63"/>
      <c r="O498" s="62"/>
      <c r="P498" s="63"/>
      <c r="Q498" s="62"/>
      <c r="R498" s="26"/>
      <c r="S498" s="27"/>
      <c r="T498" s="58"/>
      <c r="U498" s="54"/>
      <c r="V498" s="24"/>
      <c r="W498" s="55"/>
      <c r="X498" s="24"/>
    </row>
    <row r="499" spans="13:24" ht="14.4" x14ac:dyDescent="0.3">
      <c r="M499" s="64"/>
      <c r="N499" s="63"/>
      <c r="O499" s="62"/>
      <c r="P499" s="63"/>
      <c r="Q499" s="62"/>
      <c r="R499" s="26"/>
      <c r="S499" s="27"/>
      <c r="T499" s="58"/>
      <c r="U499" s="54"/>
      <c r="V499" s="24"/>
      <c r="W499" s="55"/>
      <c r="X499" s="24"/>
    </row>
    <row r="500" spans="13:24" ht="14.4" x14ac:dyDescent="0.3">
      <c r="M500" s="64"/>
      <c r="N500" s="63"/>
      <c r="O500" s="62"/>
      <c r="P500" s="63"/>
      <c r="Q500" s="62"/>
      <c r="R500" s="26"/>
      <c r="S500" s="27"/>
      <c r="T500" s="58"/>
      <c r="U500" s="54"/>
      <c r="V500" s="24"/>
      <c r="W500" s="55"/>
      <c r="X500" s="24"/>
    </row>
    <row r="501" spans="13:24" ht="14.4" x14ac:dyDescent="0.3">
      <c r="M501" s="64"/>
      <c r="N501" s="63"/>
      <c r="O501" s="62"/>
      <c r="P501" s="63"/>
      <c r="Q501" s="62"/>
      <c r="R501" s="26"/>
      <c r="S501" s="27"/>
      <c r="T501" s="58"/>
      <c r="U501" s="54"/>
      <c r="V501" s="24"/>
      <c r="W501" s="55"/>
      <c r="X501" s="24"/>
    </row>
    <row r="502" spans="13:24" ht="14.4" x14ac:dyDescent="0.3">
      <c r="M502" s="64"/>
      <c r="N502" s="63"/>
      <c r="O502" s="62"/>
      <c r="P502" s="63"/>
      <c r="Q502" s="62"/>
      <c r="R502" s="26"/>
      <c r="S502" s="27"/>
      <c r="T502" s="58"/>
      <c r="U502" s="54"/>
      <c r="V502" s="24"/>
      <c r="W502" s="55"/>
      <c r="X502" s="24"/>
    </row>
    <row r="503" spans="13:24" ht="14.4" x14ac:dyDescent="0.3">
      <c r="M503" s="64"/>
      <c r="N503" s="63"/>
      <c r="O503" s="62"/>
      <c r="P503" s="63"/>
      <c r="Q503" s="62"/>
      <c r="R503" s="26"/>
      <c r="S503" s="27"/>
      <c r="T503" s="58"/>
      <c r="U503" s="54"/>
      <c r="V503" s="24"/>
      <c r="W503" s="55"/>
      <c r="X503" s="24"/>
    </row>
    <row r="504" spans="13:24" ht="14.4" x14ac:dyDescent="0.3">
      <c r="M504" s="64"/>
      <c r="N504" s="63"/>
      <c r="O504" s="62"/>
      <c r="P504" s="63"/>
      <c r="Q504" s="62"/>
      <c r="R504" s="26"/>
      <c r="S504" s="27"/>
      <c r="T504" s="58"/>
      <c r="U504" s="54"/>
      <c r="V504" s="24"/>
      <c r="W504" s="55"/>
      <c r="X504" s="24"/>
    </row>
    <row r="505" spans="13:24" ht="14.4" x14ac:dyDescent="0.3">
      <c r="M505" s="64"/>
      <c r="N505" s="63"/>
      <c r="O505" s="62"/>
      <c r="P505" s="63"/>
      <c r="Q505" s="62"/>
      <c r="R505" s="26"/>
      <c r="S505" s="27"/>
      <c r="T505" s="58"/>
      <c r="U505" s="54"/>
      <c r="V505" s="24"/>
      <c r="W505" s="55"/>
      <c r="X505" s="24"/>
    </row>
    <row r="506" spans="13:24" ht="14.4" x14ac:dyDescent="0.3">
      <c r="M506" s="64"/>
      <c r="N506" s="63"/>
      <c r="O506" s="62"/>
      <c r="P506" s="63"/>
      <c r="Q506" s="62"/>
      <c r="R506" s="26"/>
      <c r="S506" s="27"/>
      <c r="T506" s="58"/>
      <c r="U506" s="54"/>
      <c r="V506" s="24"/>
      <c r="W506" s="55"/>
      <c r="X506" s="24"/>
    </row>
    <row r="507" spans="13:24" ht="14.4" x14ac:dyDescent="0.3">
      <c r="M507" s="64"/>
      <c r="N507" s="63"/>
      <c r="O507" s="62"/>
      <c r="P507" s="63"/>
      <c r="Q507" s="62"/>
      <c r="R507" s="26"/>
      <c r="S507" s="27"/>
      <c r="T507" s="58"/>
      <c r="U507" s="54"/>
      <c r="V507" s="24"/>
      <c r="W507" s="55"/>
      <c r="X507" s="24"/>
    </row>
    <row r="508" spans="13:24" ht="14.4" x14ac:dyDescent="0.3">
      <c r="M508" s="64"/>
      <c r="N508" s="63"/>
      <c r="O508" s="62"/>
      <c r="P508" s="63"/>
      <c r="Q508" s="62"/>
      <c r="R508" s="26"/>
      <c r="S508" s="27"/>
      <c r="T508" s="58"/>
      <c r="U508" s="54"/>
      <c r="V508" s="24"/>
      <c r="W508" s="55"/>
      <c r="X508" s="24"/>
    </row>
    <row r="509" spans="13:24" ht="14.4" x14ac:dyDescent="0.3">
      <c r="M509" s="64"/>
      <c r="N509" s="63"/>
      <c r="O509" s="62"/>
      <c r="P509" s="63"/>
      <c r="Q509" s="62"/>
      <c r="R509" s="26"/>
      <c r="S509" s="27"/>
      <c r="T509" s="58"/>
      <c r="U509" s="54"/>
      <c r="V509" s="24"/>
      <c r="W509" s="55"/>
      <c r="X509" s="24"/>
    </row>
    <row r="510" spans="13:24" ht="14.4" x14ac:dyDescent="0.3">
      <c r="M510" s="64"/>
      <c r="N510" s="63"/>
      <c r="O510" s="62"/>
      <c r="P510" s="63"/>
      <c r="Q510" s="62"/>
      <c r="R510" s="26"/>
      <c r="S510" s="27"/>
      <c r="T510" s="58"/>
      <c r="U510" s="54"/>
      <c r="V510" s="24"/>
      <c r="W510" s="55"/>
      <c r="X510" s="24"/>
    </row>
    <row r="511" spans="13:24" ht="14.4" x14ac:dyDescent="0.3">
      <c r="M511" s="64"/>
      <c r="N511" s="63"/>
      <c r="O511" s="62"/>
      <c r="P511" s="63"/>
      <c r="Q511" s="62"/>
      <c r="R511" s="26"/>
      <c r="S511" s="27"/>
      <c r="T511" s="58"/>
      <c r="U511" s="54"/>
      <c r="V511" s="24"/>
      <c r="W511" s="55"/>
      <c r="X511" s="24"/>
    </row>
    <row r="512" spans="13:24" ht="14.4" x14ac:dyDescent="0.3">
      <c r="M512" s="64"/>
      <c r="N512" s="63"/>
      <c r="O512" s="62"/>
      <c r="P512" s="63"/>
      <c r="Q512" s="62"/>
      <c r="R512" s="26"/>
      <c r="S512" s="27"/>
      <c r="T512" s="58"/>
      <c r="U512" s="54"/>
      <c r="V512" s="24"/>
      <c r="W512" s="55"/>
      <c r="X512" s="24"/>
    </row>
    <row r="513" spans="13:24" ht="14.4" x14ac:dyDescent="0.3">
      <c r="M513" s="64"/>
      <c r="N513" s="63"/>
      <c r="O513" s="62"/>
      <c r="P513" s="63"/>
      <c r="Q513" s="62"/>
      <c r="R513" s="26"/>
      <c r="S513" s="27"/>
      <c r="T513" s="58"/>
      <c r="U513" s="54"/>
      <c r="V513" s="24"/>
      <c r="W513" s="55"/>
      <c r="X513" s="24"/>
    </row>
    <row r="514" spans="13:24" ht="14.4" x14ac:dyDescent="0.3">
      <c r="M514" s="64"/>
      <c r="N514" s="63"/>
      <c r="O514" s="62"/>
      <c r="P514" s="63"/>
      <c r="Q514" s="62"/>
      <c r="R514" s="26"/>
      <c r="S514" s="27"/>
      <c r="T514" s="58"/>
      <c r="U514" s="54"/>
      <c r="V514" s="24"/>
      <c r="W514" s="55"/>
      <c r="X514" s="24"/>
    </row>
    <row r="515" spans="13:24" ht="14.4" x14ac:dyDescent="0.3">
      <c r="M515" s="64"/>
      <c r="N515" s="63"/>
      <c r="O515" s="62"/>
      <c r="P515" s="63"/>
      <c r="Q515" s="62"/>
      <c r="R515" s="26"/>
      <c r="S515" s="27"/>
      <c r="T515" s="58"/>
      <c r="U515" s="54"/>
      <c r="V515" s="24"/>
      <c r="W515" s="55"/>
      <c r="X515" s="24"/>
    </row>
    <row r="516" spans="13:24" ht="14.4" x14ac:dyDescent="0.3">
      <c r="M516" s="64"/>
      <c r="N516" s="63"/>
      <c r="O516" s="62"/>
      <c r="P516" s="63"/>
      <c r="Q516" s="62"/>
      <c r="R516" s="26"/>
      <c r="S516" s="27"/>
      <c r="T516" s="58"/>
      <c r="U516" s="54"/>
      <c r="V516" s="24"/>
      <c r="W516" s="55"/>
      <c r="X516" s="24"/>
    </row>
    <row r="517" spans="13:24" ht="14.4" x14ac:dyDescent="0.3">
      <c r="M517" s="64"/>
      <c r="N517" s="63"/>
      <c r="O517" s="62"/>
      <c r="P517" s="63"/>
      <c r="Q517" s="62"/>
      <c r="R517" s="26"/>
      <c r="S517" s="27"/>
      <c r="T517" s="58"/>
      <c r="U517" s="54"/>
      <c r="V517" s="24"/>
      <c r="W517" s="55"/>
      <c r="X517" s="24"/>
    </row>
    <row r="518" spans="13:24" ht="14.4" x14ac:dyDescent="0.3">
      <c r="M518" s="64"/>
      <c r="N518" s="63"/>
      <c r="O518" s="62"/>
      <c r="P518" s="63"/>
      <c r="Q518" s="62"/>
      <c r="R518" s="26"/>
      <c r="S518" s="27"/>
      <c r="T518" s="58"/>
      <c r="U518" s="54"/>
      <c r="V518" s="24"/>
      <c r="W518" s="55"/>
      <c r="X518" s="24"/>
    </row>
    <row r="519" spans="13:24" ht="14.4" x14ac:dyDescent="0.3">
      <c r="M519" s="64"/>
      <c r="N519" s="63"/>
      <c r="O519" s="62"/>
      <c r="P519" s="63"/>
      <c r="Q519" s="62"/>
      <c r="R519" s="26"/>
      <c r="S519" s="27"/>
      <c r="T519" s="58"/>
      <c r="U519" s="54"/>
      <c r="V519" s="24"/>
      <c r="W519" s="55"/>
      <c r="X519" s="24"/>
    </row>
    <row r="520" spans="13:24" ht="14.4" x14ac:dyDescent="0.3">
      <c r="M520" s="64"/>
      <c r="N520" s="63"/>
      <c r="O520" s="62"/>
      <c r="P520" s="63"/>
      <c r="Q520" s="62"/>
      <c r="R520" s="26"/>
      <c r="S520" s="27"/>
      <c r="T520" s="58"/>
      <c r="U520" s="54"/>
      <c r="V520" s="24"/>
      <c r="W520" s="55"/>
      <c r="X520" s="24"/>
    </row>
    <row r="521" spans="13:24" ht="14.4" x14ac:dyDescent="0.3">
      <c r="M521" s="64"/>
      <c r="N521" s="63"/>
      <c r="O521" s="62"/>
      <c r="P521" s="63"/>
      <c r="Q521" s="62"/>
      <c r="R521" s="26"/>
      <c r="S521" s="27"/>
      <c r="T521" s="58"/>
      <c r="U521" s="54"/>
      <c r="V521" s="24"/>
      <c r="W521" s="55"/>
      <c r="X521" s="24"/>
    </row>
    <row r="522" spans="13:24" ht="14.4" x14ac:dyDescent="0.3">
      <c r="M522" s="64"/>
      <c r="N522" s="63"/>
      <c r="O522" s="62"/>
      <c r="P522" s="63"/>
      <c r="Q522" s="62"/>
      <c r="R522" s="26"/>
      <c r="S522" s="27"/>
      <c r="T522" s="58"/>
      <c r="U522" s="54"/>
      <c r="V522" s="24"/>
      <c r="W522" s="55"/>
      <c r="X522" s="24"/>
    </row>
    <row r="523" spans="13:24" ht="14.4" x14ac:dyDescent="0.3">
      <c r="M523" s="64"/>
      <c r="N523" s="63"/>
      <c r="O523" s="62"/>
      <c r="P523" s="63"/>
      <c r="Q523" s="62"/>
      <c r="R523" s="26"/>
      <c r="S523" s="27"/>
      <c r="T523" s="58"/>
      <c r="U523" s="54"/>
      <c r="V523" s="24"/>
      <c r="W523" s="55"/>
      <c r="X523" s="24"/>
    </row>
    <row r="524" spans="13:24" ht="14.4" x14ac:dyDescent="0.3">
      <c r="M524" s="64"/>
      <c r="N524" s="63"/>
      <c r="O524" s="62"/>
      <c r="P524" s="63"/>
      <c r="Q524" s="62"/>
      <c r="R524" s="26"/>
      <c r="S524" s="27"/>
      <c r="T524" s="58"/>
      <c r="U524" s="54"/>
      <c r="V524" s="24"/>
      <c r="W524" s="55"/>
      <c r="X524" s="24"/>
    </row>
    <row r="525" spans="13:24" ht="14.4" x14ac:dyDescent="0.3">
      <c r="M525" s="64"/>
      <c r="N525" s="63"/>
      <c r="O525" s="62"/>
      <c r="P525" s="63"/>
      <c r="Q525" s="62"/>
      <c r="R525" s="26"/>
      <c r="S525" s="27"/>
      <c r="T525" s="58"/>
      <c r="U525" s="54"/>
      <c r="V525" s="24"/>
      <c r="W525" s="55"/>
      <c r="X525" s="24"/>
    </row>
    <row r="526" spans="13:24" ht="14.4" x14ac:dyDescent="0.3">
      <c r="M526" s="64"/>
      <c r="N526" s="63"/>
      <c r="O526" s="62"/>
      <c r="P526" s="63"/>
      <c r="Q526" s="62"/>
      <c r="R526" s="26"/>
      <c r="S526" s="27"/>
      <c r="T526" s="58"/>
      <c r="U526" s="54"/>
      <c r="V526" s="24"/>
      <c r="W526" s="55"/>
      <c r="X526" s="24"/>
    </row>
    <row r="527" spans="13:24" ht="14.4" x14ac:dyDescent="0.3">
      <c r="M527" s="64"/>
      <c r="N527" s="63"/>
      <c r="O527" s="62"/>
      <c r="P527" s="63"/>
      <c r="Q527" s="62"/>
      <c r="R527" s="26"/>
      <c r="S527" s="27"/>
      <c r="T527" s="58"/>
      <c r="U527" s="54"/>
      <c r="V527" s="24"/>
      <c r="W527" s="55"/>
      <c r="X527" s="24"/>
    </row>
    <row r="528" spans="13:24" ht="14.4" x14ac:dyDescent="0.3">
      <c r="M528" s="64"/>
      <c r="N528" s="63"/>
      <c r="O528" s="62"/>
      <c r="P528" s="63"/>
      <c r="Q528" s="62"/>
      <c r="R528" s="26"/>
      <c r="S528" s="27"/>
      <c r="T528" s="58"/>
      <c r="U528" s="54"/>
      <c r="V528" s="24"/>
      <c r="W528" s="55"/>
      <c r="X528" s="24"/>
    </row>
    <row r="529" spans="13:24" ht="14.4" x14ac:dyDescent="0.3">
      <c r="M529" s="64"/>
      <c r="N529" s="63"/>
      <c r="O529" s="62"/>
      <c r="P529" s="63"/>
      <c r="Q529" s="62"/>
      <c r="R529" s="26"/>
      <c r="S529" s="27"/>
      <c r="T529" s="58"/>
      <c r="U529" s="54"/>
      <c r="V529" s="24"/>
      <c r="W529" s="55"/>
      <c r="X529" s="24"/>
    </row>
    <row r="530" spans="13:24" ht="14.4" x14ac:dyDescent="0.3">
      <c r="M530" s="64"/>
      <c r="N530" s="63"/>
      <c r="O530" s="62"/>
      <c r="P530" s="63"/>
      <c r="Q530" s="62"/>
      <c r="R530" s="26"/>
      <c r="S530" s="27"/>
      <c r="T530" s="58"/>
      <c r="U530" s="54"/>
      <c r="V530" s="24"/>
      <c r="W530" s="55"/>
      <c r="X530" s="24"/>
    </row>
    <row r="531" spans="13:24" ht="14.4" x14ac:dyDescent="0.3">
      <c r="M531" s="64"/>
      <c r="N531" s="63"/>
      <c r="O531" s="62"/>
      <c r="P531" s="63"/>
      <c r="Q531" s="62"/>
      <c r="R531" s="26"/>
      <c r="S531" s="27"/>
      <c r="T531" s="58"/>
      <c r="U531" s="54"/>
      <c r="V531" s="24"/>
      <c r="W531" s="55"/>
      <c r="X531" s="24"/>
    </row>
    <row r="532" spans="13:24" ht="14.4" x14ac:dyDescent="0.3">
      <c r="M532" s="64"/>
      <c r="N532" s="63"/>
      <c r="O532" s="62"/>
      <c r="P532" s="63"/>
      <c r="Q532" s="62"/>
      <c r="R532" s="26"/>
      <c r="S532" s="27"/>
      <c r="T532" s="58"/>
      <c r="U532" s="54"/>
      <c r="V532" s="24"/>
      <c r="W532" s="55"/>
      <c r="X532" s="24"/>
    </row>
    <row r="533" spans="13:24" ht="14.4" x14ac:dyDescent="0.3">
      <c r="M533" s="64"/>
      <c r="N533" s="63"/>
      <c r="O533" s="62"/>
      <c r="P533" s="63"/>
      <c r="Q533" s="62"/>
      <c r="R533" s="26"/>
      <c r="S533" s="27"/>
      <c r="T533" s="58"/>
      <c r="U533" s="54"/>
      <c r="V533" s="24"/>
      <c r="W533" s="55"/>
      <c r="X533" s="24"/>
    </row>
    <row r="534" spans="13:24" ht="14.4" x14ac:dyDescent="0.3">
      <c r="M534" s="64"/>
      <c r="N534" s="63"/>
      <c r="O534" s="62"/>
      <c r="P534" s="63"/>
      <c r="Q534" s="62"/>
      <c r="R534" s="26"/>
      <c r="S534" s="27"/>
      <c r="T534" s="58"/>
      <c r="U534" s="54"/>
      <c r="V534" s="24"/>
      <c r="W534" s="55"/>
      <c r="X534" s="24"/>
    </row>
    <row r="535" spans="13:24" ht="14.4" x14ac:dyDescent="0.3">
      <c r="M535" s="64"/>
      <c r="N535" s="63"/>
      <c r="O535" s="62"/>
      <c r="P535" s="63"/>
      <c r="Q535" s="62"/>
      <c r="R535" s="26"/>
      <c r="S535" s="27"/>
      <c r="T535" s="58"/>
      <c r="U535" s="54"/>
      <c r="V535" s="24"/>
      <c r="W535" s="55"/>
      <c r="X535" s="24"/>
    </row>
    <row r="536" spans="13:24" ht="14.4" x14ac:dyDescent="0.3">
      <c r="M536" s="64"/>
      <c r="N536" s="63"/>
      <c r="O536" s="62"/>
      <c r="P536" s="63"/>
      <c r="Q536" s="62"/>
      <c r="R536" s="26"/>
      <c r="S536" s="27"/>
      <c r="T536" s="58"/>
      <c r="U536" s="54"/>
      <c r="V536" s="24"/>
      <c r="W536" s="55"/>
      <c r="X536" s="24"/>
    </row>
    <row r="537" spans="13:24" ht="14.4" x14ac:dyDescent="0.3">
      <c r="M537" s="64"/>
      <c r="N537" s="63"/>
      <c r="O537" s="62"/>
      <c r="P537" s="63"/>
      <c r="Q537" s="62"/>
      <c r="R537" s="26"/>
      <c r="S537" s="27"/>
      <c r="T537" s="58"/>
      <c r="U537" s="54"/>
      <c r="V537" s="24"/>
      <c r="W537" s="55"/>
      <c r="X537" s="24"/>
    </row>
    <row r="538" spans="13:24" ht="14.4" x14ac:dyDescent="0.3">
      <c r="M538" s="64"/>
      <c r="N538" s="63"/>
      <c r="O538" s="62"/>
      <c r="P538" s="63"/>
      <c r="Q538" s="62"/>
      <c r="R538" s="26"/>
      <c r="S538" s="27"/>
      <c r="T538" s="58"/>
      <c r="U538" s="54"/>
      <c r="V538" s="24"/>
      <c r="W538" s="55"/>
      <c r="X538" s="24"/>
    </row>
    <row r="539" spans="13:24" ht="14.4" x14ac:dyDescent="0.3">
      <c r="M539" s="64"/>
      <c r="N539" s="63"/>
      <c r="O539" s="62"/>
      <c r="P539" s="63"/>
      <c r="Q539" s="62"/>
      <c r="R539" s="26"/>
      <c r="S539" s="27"/>
      <c r="T539" s="58"/>
      <c r="U539" s="54"/>
      <c r="V539" s="24"/>
      <c r="W539" s="55"/>
      <c r="X539" s="24"/>
    </row>
    <row r="540" spans="13:24" ht="14.4" x14ac:dyDescent="0.3">
      <c r="M540" s="64"/>
      <c r="N540" s="63"/>
      <c r="O540" s="62"/>
      <c r="P540" s="63"/>
      <c r="Q540" s="62"/>
      <c r="R540" s="26"/>
      <c r="S540" s="27"/>
      <c r="T540" s="58"/>
      <c r="U540" s="54"/>
      <c r="V540" s="24"/>
      <c r="W540" s="55"/>
      <c r="X540" s="24"/>
    </row>
    <row r="541" spans="13:24" ht="14.4" x14ac:dyDescent="0.3">
      <c r="M541" s="64"/>
      <c r="N541" s="63"/>
      <c r="O541" s="62"/>
      <c r="P541" s="63"/>
      <c r="Q541" s="62"/>
      <c r="R541" s="26"/>
      <c r="S541" s="27"/>
      <c r="T541" s="58"/>
      <c r="U541" s="54"/>
      <c r="V541" s="24"/>
      <c r="W541" s="55"/>
      <c r="X541" s="24"/>
    </row>
    <row r="542" spans="13:24" ht="14.4" x14ac:dyDescent="0.3">
      <c r="M542" s="64"/>
      <c r="N542" s="63"/>
      <c r="O542" s="62"/>
      <c r="P542" s="63"/>
      <c r="Q542" s="62"/>
      <c r="R542" s="26"/>
      <c r="S542" s="27"/>
      <c r="T542" s="58"/>
      <c r="U542" s="54"/>
      <c r="V542" s="24"/>
      <c r="W542" s="55"/>
      <c r="X542" s="24"/>
    </row>
    <row r="543" spans="13:24" ht="14.4" x14ac:dyDescent="0.3">
      <c r="M543" s="64"/>
      <c r="N543" s="63"/>
      <c r="O543" s="62"/>
      <c r="P543" s="63"/>
      <c r="Q543" s="62"/>
      <c r="R543" s="26"/>
      <c r="S543" s="27"/>
      <c r="T543" s="58"/>
      <c r="U543" s="54"/>
      <c r="V543" s="24"/>
      <c r="W543" s="55"/>
      <c r="X543" s="24"/>
    </row>
    <row r="544" spans="13:24" ht="14.4" x14ac:dyDescent="0.3">
      <c r="M544" s="64"/>
      <c r="N544" s="63"/>
      <c r="O544" s="62"/>
      <c r="P544" s="63"/>
      <c r="Q544" s="62"/>
      <c r="R544" s="26"/>
      <c r="S544" s="27"/>
      <c r="T544" s="58"/>
      <c r="U544" s="54"/>
      <c r="V544" s="24"/>
      <c r="W544" s="55"/>
      <c r="X544" s="24"/>
    </row>
    <row r="545" spans="13:24" ht="14.4" x14ac:dyDescent="0.3">
      <c r="M545" s="63"/>
      <c r="N545" s="63"/>
      <c r="O545" s="62"/>
      <c r="P545" s="63"/>
      <c r="Q545" s="62"/>
      <c r="R545" s="26"/>
      <c r="S545" s="27"/>
      <c r="T545" s="58"/>
      <c r="U545" s="54"/>
      <c r="V545" s="24"/>
      <c r="W545" s="55"/>
      <c r="X545" s="24"/>
    </row>
    <row r="546" spans="13:24" ht="14.4" x14ac:dyDescent="0.3">
      <c r="M546" s="63"/>
      <c r="N546" s="63"/>
      <c r="O546" s="62"/>
      <c r="P546" s="63"/>
      <c r="Q546" s="62"/>
      <c r="R546" s="26"/>
      <c r="S546" s="27"/>
      <c r="T546" s="58"/>
      <c r="U546" s="54"/>
      <c r="V546" s="24"/>
      <c r="W546" s="55"/>
      <c r="X546" s="24"/>
    </row>
    <row r="547" spans="13:24" ht="14.4" x14ac:dyDescent="0.3">
      <c r="M547" s="63"/>
      <c r="N547" s="63"/>
      <c r="O547" s="62"/>
      <c r="P547" s="63"/>
      <c r="Q547" s="62"/>
      <c r="R547" s="26"/>
      <c r="S547" s="27"/>
      <c r="T547" s="58"/>
      <c r="U547" s="54"/>
      <c r="V547" s="24"/>
      <c r="W547" s="55"/>
      <c r="X547" s="24"/>
    </row>
    <row r="548" spans="13:24" ht="14.4" x14ac:dyDescent="0.3">
      <c r="M548" s="63"/>
      <c r="N548" s="63"/>
      <c r="O548" s="62"/>
      <c r="P548" s="63"/>
      <c r="Q548" s="62"/>
      <c r="R548" s="26"/>
      <c r="S548" s="27"/>
      <c r="T548" s="58"/>
      <c r="U548" s="54"/>
      <c r="V548" s="24"/>
      <c r="W548" s="55"/>
      <c r="X548" s="24"/>
    </row>
    <row r="549" spans="13:24" ht="14.4" x14ac:dyDescent="0.3">
      <c r="M549" s="63"/>
      <c r="N549" s="63"/>
      <c r="O549" s="62"/>
      <c r="P549" s="63"/>
      <c r="Q549" s="62"/>
      <c r="R549" s="26"/>
      <c r="S549" s="27"/>
      <c r="T549" s="58"/>
      <c r="U549" s="54"/>
      <c r="V549" s="24"/>
      <c r="W549" s="55"/>
      <c r="X549" s="24"/>
    </row>
    <row r="550" spans="13:24" ht="14.4" x14ac:dyDescent="0.3">
      <c r="M550" s="63"/>
      <c r="N550" s="63"/>
      <c r="O550" s="62"/>
      <c r="P550" s="63"/>
      <c r="Q550" s="62"/>
      <c r="R550" s="26"/>
      <c r="S550" s="27"/>
      <c r="T550" s="58"/>
      <c r="U550" s="54"/>
      <c r="V550" s="24"/>
      <c r="W550" s="55"/>
      <c r="X550" s="24"/>
    </row>
    <row r="551" spans="13:24" ht="14.4" x14ac:dyDescent="0.3">
      <c r="M551" s="63"/>
      <c r="N551" s="63"/>
      <c r="O551" s="62"/>
      <c r="P551" s="63"/>
      <c r="Q551" s="62"/>
      <c r="R551" s="26"/>
      <c r="S551" s="27"/>
      <c r="T551" s="58"/>
      <c r="U551" s="54"/>
      <c r="V551" s="24"/>
      <c r="W551" s="55"/>
      <c r="X551" s="24"/>
    </row>
    <row r="552" spans="13:24" ht="14.4" x14ac:dyDescent="0.3">
      <c r="M552" s="63"/>
      <c r="N552" s="63"/>
      <c r="O552" s="62"/>
      <c r="P552" s="63"/>
      <c r="Q552" s="62"/>
      <c r="R552" s="26"/>
      <c r="S552" s="27"/>
      <c r="T552" s="58"/>
      <c r="U552" s="54"/>
      <c r="V552" s="24"/>
      <c r="W552" s="55"/>
      <c r="X552" s="24"/>
    </row>
    <row r="553" spans="13:24" ht="14.4" x14ac:dyDescent="0.3">
      <c r="M553" s="63"/>
      <c r="N553" s="63"/>
      <c r="O553" s="62"/>
      <c r="P553" s="63"/>
      <c r="Q553" s="62"/>
      <c r="R553" s="26"/>
      <c r="S553" s="27"/>
      <c r="T553" s="58"/>
      <c r="U553" s="54"/>
      <c r="V553" s="24"/>
      <c r="W553" s="55"/>
      <c r="X553" s="24"/>
    </row>
    <row r="554" spans="13:24" ht="14.4" x14ac:dyDescent="0.3">
      <c r="M554" s="63"/>
      <c r="N554" s="63"/>
      <c r="O554" s="62"/>
      <c r="P554" s="63"/>
      <c r="Q554" s="62"/>
      <c r="R554" s="26"/>
      <c r="S554" s="27"/>
      <c r="T554" s="58"/>
      <c r="U554" s="54"/>
      <c r="V554" s="24"/>
      <c r="W554" s="55"/>
      <c r="X554" s="24"/>
    </row>
    <row r="555" spans="13:24" ht="14.4" x14ac:dyDescent="0.3">
      <c r="M555" s="63"/>
      <c r="N555" s="63"/>
      <c r="O555" s="62"/>
      <c r="P555" s="63"/>
      <c r="Q555" s="62"/>
      <c r="R555" s="26"/>
      <c r="S555" s="27"/>
      <c r="T555" s="58"/>
      <c r="U555" s="54"/>
      <c r="V555" s="24"/>
      <c r="W555" s="55"/>
      <c r="X555" s="24"/>
    </row>
    <row r="556" spans="13:24" ht="14.4" x14ac:dyDescent="0.3">
      <c r="M556" s="63"/>
      <c r="N556" s="63"/>
      <c r="O556" s="62"/>
      <c r="P556" s="63"/>
      <c r="Q556" s="62"/>
      <c r="R556" s="26"/>
      <c r="S556" s="27"/>
      <c r="T556" s="58"/>
      <c r="U556" s="54"/>
      <c r="V556" s="24"/>
      <c r="W556" s="55"/>
      <c r="X556" s="24"/>
    </row>
    <row r="557" spans="13:24" ht="14.4" x14ac:dyDescent="0.3">
      <c r="M557" s="63"/>
      <c r="N557" s="63"/>
      <c r="O557" s="62"/>
      <c r="P557" s="63"/>
      <c r="Q557" s="62"/>
      <c r="R557" s="26"/>
      <c r="S557" s="27"/>
      <c r="T557" s="58"/>
      <c r="U557" s="54"/>
      <c r="V557" s="24"/>
      <c r="W557" s="55"/>
      <c r="X557" s="24"/>
    </row>
    <row r="558" spans="13:24" ht="14.4" x14ac:dyDescent="0.3">
      <c r="M558" s="63"/>
      <c r="N558" s="63"/>
      <c r="O558" s="62"/>
      <c r="P558" s="63"/>
      <c r="Q558" s="62"/>
      <c r="R558" s="26"/>
      <c r="S558" s="27"/>
      <c r="T558" s="58"/>
      <c r="U558" s="54"/>
      <c r="V558" s="24"/>
      <c r="W558" s="55"/>
      <c r="X558" s="24"/>
    </row>
    <row r="559" spans="13:24" ht="14.4" x14ac:dyDescent="0.3">
      <c r="M559" s="63"/>
      <c r="N559" s="63"/>
      <c r="O559" s="62"/>
      <c r="P559" s="63"/>
      <c r="Q559" s="62"/>
      <c r="R559" s="26"/>
      <c r="S559" s="27"/>
      <c r="T559" s="58"/>
      <c r="U559" s="54"/>
      <c r="V559" s="24"/>
      <c r="W559" s="55"/>
      <c r="X559" s="24"/>
    </row>
    <row r="560" spans="13:24" ht="14.4" x14ac:dyDescent="0.3">
      <c r="M560" s="63"/>
      <c r="N560" s="63"/>
      <c r="O560" s="62"/>
      <c r="P560" s="63"/>
      <c r="Q560" s="62"/>
      <c r="R560" s="26"/>
      <c r="S560" s="27"/>
      <c r="T560" s="58"/>
      <c r="U560" s="54"/>
      <c r="V560" s="24"/>
      <c r="W560" s="55"/>
      <c r="X560" s="24"/>
    </row>
    <row r="561" spans="13:24" ht="14.4" x14ac:dyDescent="0.3">
      <c r="M561" s="63"/>
      <c r="N561" s="63"/>
      <c r="O561" s="62"/>
      <c r="P561" s="63"/>
      <c r="Q561" s="62"/>
      <c r="R561" s="26"/>
      <c r="S561" s="27"/>
      <c r="T561" s="58"/>
      <c r="U561" s="54"/>
      <c r="V561" s="24"/>
      <c r="W561" s="55"/>
      <c r="X561" s="24"/>
    </row>
    <row r="562" spans="13:24" ht="14.4" x14ac:dyDescent="0.3">
      <c r="M562" s="63"/>
      <c r="N562" s="63"/>
      <c r="O562" s="62"/>
      <c r="P562" s="63"/>
      <c r="Q562" s="62"/>
      <c r="R562" s="26"/>
      <c r="S562" s="27"/>
      <c r="T562" s="58"/>
      <c r="U562" s="54"/>
      <c r="V562" s="24"/>
      <c r="W562" s="55"/>
      <c r="X562" s="24"/>
    </row>
    <row r="563" spans="13:24" ht="14.4" x14ac:dyDescent="0.3">
      <c r="M563" s="63"/>
      <c r="N563" s="63"/>
      <c r="O563" s="62"/>
      <c r="P563" s="63"/>
      <c r="Q563" s="62"/>
      <c r="R563" s="26"/>
      <c r="S563" s="27"/>
      <c r="T563" s="58"/>
      <c r="U563" s="54"/>
      <c r="V563" s="24"/>
      <c r="W563" s="55"/>
      <c r="X563" s="24"/>
    </row>
    <row r="564" spans="13:24" ht="14.4" x14ac:dyDescent="0.3">
      <c r="M564" s="63"/>
      <c r="N564" s="63"/>
      <c r="O564" s="62"/>
      <c r="P564" s="63"/>
      <c r="Q564" s="62"/>
      <c r="R564" s="26"/>
      <c r="S564" s="27"/>
      <c r="T564" s="58"/>
      <c r="U564" s="54"/>
      <c r="V564" s="24"/>
      <c r="W564" s="55"/>
      <c r="X564" s="24"/>
    </row>
    <row r="565" spans="13:24" ht="14.4" x14ac:dyDescent="0.3">
      <c r="M565" s="63"/>
      <c r="N565" s="63"/>
      <c r="O565" s="62"/>
      <c r="P565" s="63"/>
      <c r="Q565" s="62"/>
      <c r="R565" s="26"/>
      <c r="S565" s="27"/>
      <c r="T565" s="58"/>
      <c r="U565" s="54"/>
      <c r="V565" s="24"/>
      <c r="W565" s="55"/>
      <c r="X565" s="24"/>
    </row>
    <row r="566" spans="13:24" ht="14.4" x14ac:dyDescent="0.3">
      <c r="M566" s="63"/>
      <c r="N566" s="63"/>
      <c r="O566" s="62"/>
      <c r="P566" s="63"/>
      <c r="Q566" s="62"/>
      <c r="R566" s="26"/>
      <c r="S566" s="27"/>
      <c r="T566" s="58"/>
      <c r="U566" s="54"/>
      <c r="V566" s="24"/>
      <c r="W566" s="55"/>
      <c r="X566" s="24"/>
    </row>
    <row r="567" spans="13:24" ht="14.4" x14ac:dyDescent="0.3">
      <c r="M567" s="63"/>
      <c r="N567" s="63"/>
      <c r="O567" s="62"/>
      <c r="P567" s="63"/>
      <c r="Q567" s="62"/>
      <c r="R567" s="26"/>
      <c r="S567" s="27"/>
      <c r="T567" s="58"/>
      <c r="U567" s="54"/>
      <c r="V567" s="24"/>
      <c r="W567" s="55"/>
      <c r="X567" s="24"/>
    </row>
    <row r="568" spans="13:24" ht="14.4" x14ac:dyDescent="0.3">
      <c r="M568" s="63"/>
      <c r="N568" s="63"/>
      <c r="O568" s="62"/>
      <c r="P568" s="63"/>
      <c r="Q568" s="62"/>
      <c r="R568" s="26"/>
      <c r="S568" s="27"/>
      <c r="T568" s="58"/>
      <c r="U568" s="54"/>
      <c r="V568" s="24"/>
      <c r="W568" s="55"/>
      <c r="X568" s="24"/>
    </row>
    <row r="569" spans="13:24" ht="14.4" x14ac:dyDescent="0.3">
      <c r="M569" s="63"/>
      <c r="N569" s="63"/>
      <c r="O569" s="62"/>
      <c r="P569" s="63"/>
      <c r="Q569" s="62"/>
      <c r="R569" s="26"/>
      <c r="S569" s="27"/>
      <c r="T569" s="58"/>
      <c r="U569" s="54"/>
      <c r="V569" s="24"/>
      <c r="W569" s="55"/>
      <c r="X569" s="24"/>
    </row>
    <row r="570" spans="13:24" ht="14.4" x14ac:dyDescent="0.3">
      <c r="M570" s="63"/>
      <c r="N570" s="63"/>
      <c r="O570" s="62"/>
      <c r="P570" s="63"/>
      <c r="Q570" s="62"/>
      <c r="R570" s="26"/>
      <c r="S570" s="27"/>
      <c r="T570" s="58"/>
      <c r="U570" s="54"/>
      <c r="V570" s="24"/>
      <c r="W570" s="55"/>
      <c r="X570" s="24"/>
    </row>
    <row r="571" spans="13:24" ht="14.4" x14ac:dyDescent="0.3">
      <c r="M571" s="63"/>
      <c r="N571" s="63"/>
      <c r="O571" s="62"/>
      <c r="P571" s="63"/>
      <c r="Q571" s="62"/>
      <c r="R571" s="26"/>
      <c r="S571" s="27"/>
      <c r="T571" s="58"/>
      <c r="U571" s="54"/>
      <c r="V571" s="24"/>
      <c r="W571" s="55"/>
      <c r="X571" s="24"/>
    </row>
    <row r="572" spans="13:24" ht="14.4" x14ac:dyDescent="0.3">
      <c r="M572" s="63"/>
      <c r="N572" s="63"/>
      <c r="O572" s="62"/>
      <c r="P572" s="63"/>
      <c r="Q572" s="62"/>
      <c r="R572" s="26"/>
      <c r="S572" s="27"/>
      <c r="T572" s="58"/>
      <c r="U572" s="54"/>
      <c r="V572" s="24"/>
      <c r="W572" s="55"/>
      <c r="X572" s="24"/>
    </row>
    <row r="573" spans="13:24" ht="14.4" x14ac:dyDescent="0.3">
      <c r="M573" s="63"/>
      <c r="N573" s="63"/>
      <c r="O573" s="62"/>
      <c r="P573" s="63"/>
      <c r="Q573" s="62"/>
      <c r="R573" s="26"/>
      <c r="S573" s="27"/>
      <c r="T573" s="58"/>
      <c r="U573" s="54"/>
      <c r="V573" s="24"/>
      <c r="W573" s="55"/>
      <c r="X573" s="24"/>
    </row>
    <row r="574" spans="13:24" ht="14.4" x14ac:dyDescent="0.3">
      <c r="M574" s="63"/>
      <c r="N574" s="63"/>
      <c r="O574" s="62"/>
      <c r="P574" s="63"/>
      <c r="Q574" s="62"/>
      <c r="R574" s="26"/>
      <c r="S574" s="27"/>
      <c r="T574" s="58"/>
      <c r="U574" s="54"/>
      <c r="V574" s="24"/>
      <c r="W574" s="55"/>
      <c r="X574" s="24"/>
    </row>
    <row r="575" spans="13:24" ht="14.4" x14ac:dyDescent="0.3">
      <c r="M575" s="63"/>
      <c r="N575" s="63"/>
      <c r="O575" s="62"/>
      <c r="P575" s="63"/>
      <c r="Q575" s="62"/>
      <c r="R575" s="26"/>
      <c r="S575" s="27"/>
      <c r="T575" s="58"/>
      <c r="U575" s="54"/>
      <c r="V575" s="24"/>
      <c r="W575" s="55"/>
      <c r="X575" s="24"/>
    </row>
    <row r="576" spans="13:24" ht="14.4" x14ac:dyDescent="0.3">
      <c r="M576" s="63"/>
      <c r="N576" s="63"/>
      <c r="O576" s="62"/>
      <c r="P576" s="63"/>
      <c r="Q576" s="62"/>
      <c r="R576" s="26"/>
      <c r="S576" s="27"/>
      <c r="T576" s="58"/>
      <c r="U576" s="54"/>
      <c r="V576" s="24"/>
      <c r="W576" s="55"/>
      <c r="X576" s="24"/>
    </row>
    <row r="577" spans="13:24" ht="14.4" x14ac:dyDescent="0.3">
      <c r="M577" s="63"/>
      <c r="N577" s="63"/>
      <c r="O577" s="62"/>
      <c r="P577" s="63"/>
      <c r="Q577" s="62"/>
      <c r="R577" s="26"/>
      <c r="S577" s="27"/>
      <c r="T577" s="58"/>
      <c r="U577" s="54"/>
      <c r="V577" s="24"/>
      <c r="W577" s="55"/>
      <c r="X577" s="24"/>
    </row>
    <row r="578" spans="13:24" ht="14.4" x14ac:dyDescent="0.3">
      <c r="M578" s="63"/>
      <c r="N578" s="63"/>
      <c r="O578" s="62"/>
      <c r="P578" s="63"/>
      <c r="Q578" s="62"/>
      <c r="R578" s="26"/>
      <c r="S578" s="27"/>
      <c r="T578" s="58"/>
      <c r="U578" s="54"/>
      <c r="V578" s="24"/>
      <c r="W578" s="55"/>
      <c r="X578" s="24"/>
    </row>
    <row r="579" spans="13:24" ht="14.4" x14ac:dyDescent="0.3">
      <c r="M579" s="63"/>
      <c r="N579" s="63"/>
      <c r="O579" s="62"/>
      <c r="P579" s="63"/>
      <c r="Q579" s="62"/>
      <c r="R579" s="26"/>
      <c r="S579" s="27"/>
      <c r="T579" s="58"/>
      <c r="U579" s="54"/>
      <c r="V579" s="24"/>
      <c r="W579" s="55"/>
      <c r="X579" s="24"/>
    </row>
    <row r="580" spans="13:24" ht="14.4" x14ac:dyDescent="0.3">
      <c r="M580" s="63"/>
      <c r="N580" s="63"/>
      <c r="O580" s="62"/>
      <c r="P580" s="63"/>
      <c r="Q580" s="62"/>
      <c r="R580" s="26"/>
      <c r="S580" s="27"/>
      <c r="T580" s="58"/>
      <c r="U580" s="54"/>
      <c r="V580" s="24"/>
      <c r="W580" s="55"/>
      <c r="X580" s="24"/>
    </row>
    <row r="581" spans="13:24" ht="14.4" x14ac:dyDescent="0.3">
      <c r="M581" s="63"/>
      <c r="N581" s="63"/>
      <c r="O581" s="62"/>
      <c r="P581" s="63"/>
      <c r="Q581" s="62"/>
      <c r="R581" s="26"/>
      <c r="S581" s="27"/>
      <c r="T581" s="58"/>
      <c r="U581" s="54"/>
      <c r="V581" s="24"/>
      <c r="W581" s="55"/>
      <c r="X581" s="24"/>
    </row>
    <row r="582" spans="13:24" ht="14.4" x14ac:dyDescent="0.3">
      <c r="M582" s="63"/>
      <c r="N582" s="63"/>
      <c r="O582" s="62"/>
      <c r="P582" s="63"/>
      <c r="Q582" s="62"/>
      <c r="R582" s="26"/>
      <c r="S582" s="27"/>
      <c r="T582" s="58"/>
      <c r="U582" s="54"/>
      <c r="V582" s="24"/>
      <c r="W582" s="55"/>
      <c r="X582" s="24"/>
    </row>
    <row r="583" spans="13:24" ht="14.4" x14ac:dyDescent="0.3">
      <c r="M583" s="63"/>
      <c r="N583" s="63"/>
      <c r="O583" s="62"/>
      <c r="P583" s="63"/>
      <c r="Q583" s="62"/>
      <c r="R583" s="26"/>
      <c r="S583" s="27"/>
      <c r="T583" s="58"/>
      <c r="U583" s="54"/>
      <c r="V583" s="24"/>
      <c r="W583" s="55"/>
      <c r="X583" s="24"/>
    </row>
    <row r="584" spans="13:24" ht="14.4" x14ac:dyDescent="0.3">
      <c r="M584" s="63"/>
      <c r="N584" s="63"/>
      <c r="O584" s="62"/>
      <c r="P584" s="63"/>
      <c r="Q584" s="62"/>
      <c r="R584" s="26"/>
      <c r="S584" s="27"/>
      <c r="T584" s="58"/>
      <c r="U584" s="54"/>
      <c r="V584" s="24"/>
      <c r="W584" s="55"/>
      <c r="X584" s="24"/>
    </row>
    <row r="585" spans="13:24" ht="14.4" x14ac:dyDescent="0.3">
      <c r="M585" s="63"/>
      <c r="N585" s="63"/>
      <c r="O585" s="62"/>
      <c r="P585" s="63"/>
      <c r="Q585" s="62"/>
      <c r="R585" s="26"/>
      <c r="S585" s="27"/>
      <c r="T585" s="58"/>
      <c r="U585" s="54"/>
      <c r="V585" s="24"/>
      <c r="W585" s="55"/>
      <c r="X585" s="24"/>
    </row>
    <row r="586" spans="13:24" ht="14.4" x14ac:dyDescent="0.3">
      <c r="M586" s="63"/>
      <c r="N586" s="63"/>
      <c r="O586" s="62"/>
      <c r="P586" s="63"/>
      <c r="Q586" s="62"/>
      <c r="R586" s="26"/>
      <c r="S586" s="27"/>
      <c r="T586" s="58"/>
      <c r="U586" s="54"/>
      <c r="V586" s="24"/>
      <c r="W586" s="55"/>
      <c r="X586" s="24"/>
    </row>
    <row r="587" spans="13:24" ht="14.4" x14ac:dyDescent="0.3">
      <c r="M587" s="63"/>
      <c r="N587" s="63"/>
      <c r="O587" s="62"/>
      <c r="P587" s="63"/>
      <c r="Q587" s="62"/>
      <c r="R587" s="26"/>
      <c r="S587" s="27"/>
      <c r="T587" s="58"/>
      <c r="U587" s="54"/>
      <c r="V587" s="24"/>
      <c r="W587" s="55"/>
      <c r="X587" s="24"/>
    </row>
    <row r="588" spans="13:24" ht="14.4" x14ac:dyDescent="0.3">
      <c r="M588" s="63"/>
      <c r="N588" s="63"/>
      <c r="O588" s="62"/>
      <c r="P588" s="63"/>
      <c r="Q588" s="62"/>
      <c r="R588" s="26"/>
      <c r="S588" s="27"/>
      <c r="T588" s="58"/>
      <c r="U588" s="54"/>
      <c r="V588" s="24"/>
      <c r="W588" s="55"/>
      <c r="X588" s="24"/>
    </row>
    <row r="589" spans="13:24" ht="14.4" x14ac:dyDescent="0.3">
      <c r="M589" s="63"/>
      <c r="N589" s="63"/>
      <c r="O589" s="62"/>
      <c r="P589" s="63"/>
      <c r="Q589" s="62"/>
      <c r="R589" s="26"/>
      <c r="S589" s="27"/>
      <c r="T589" s="58"/>
      <c r="U589" s="54"/>
      <c r="V589" s="24"/>
      <c r="W589" s="55"/>
      <c r="X589" s="24"/>
    </row>
    <row r="590" spans="13:24" ht="14.4" x14ac:dyDescent="0.3">
      <c r="M590" s="63"/>
      <c r="N590" s="63"/>
      <c r="O590" s="62"/>
      <c r="P590" s="63"/>
      <c r="Q590" s="62"/>
      <c r="R590" s="26"/>
      <c r="S590" s="27"/>
      <c r="T590" s="58"/>
      <c r="U590" s="54"/>
      <c r="V590" s="24"/>
      <c r="W590" s="55"/>
      <c r="X590" s="24"/>
    </row>
    <row r="591" spans="13:24" ht="14.4" x14ac:dyDescent="0.3">
      <c r="M591" s="63"/>
      <c r="N591" s="63"/>
      <c r="O591" s="62"/>
      <c r="P591" s="63"/>
      <c r="Q591" s="62"/>
      <c r="R591" s="26"/>
      <c r="S591" s="27"/>
      <c r="T591" s="58"/>
      <c r="U591" s="54"/>
      <c r="V591" s="24"/>
      <c r="W591" s="55"/>
      <c r="X591" s="24"/>
    </row>
    <row r="592" spans="13:24" ht="14.4" x14ac:dyDescent="0.3">
      <c r="M592" s="63"/>
      <c r="N592" s="63"/>
      <c r="O592" s="62"/>
      <c r="P592" s="63"/>
      <c r="Q592" s="62"/>
      <c r="R592" s="26"/>
      <c r="S592" s="27"/>
      <c r="T592" s="58"/>
      <c r="U592" s="54"/>
      <c r="V592" s="24"/>
      <c r="W592" s="55"/>
      <c r="X592" s="24"/>
    </row>
    <row r="593" spans="13:24" ht="14.4" x14ac:dyDescent="0.3">
      <c r="M593" s="63"/>
      <c r="N593" s="63"/>
      <c r="O593" s="62"/>
      <c r="P593" s="63"/>
      <c r="Q593" s="62"/>
      <c r="R593" s="26"/>
      <c r="S593" s="27"/>
      <c r="T593" s="58"/>
      <c r="U593" s="54"/>
      <c r="V593" s="24"/>
      <c r="W593" s="55"/>
      <c r="X593" s="24"/>
    </row>
    <row r="594" spans="13:24" ht="14.4" x14ac:dyDescent="0.3">
      <c r="M594" s="63"/>
      <c r="N594" s="63"/>
      <c r="O594" s="62"/>
      <c r="P594" s="63"/>
      <c r="Q594" s="62"/>
      <c r="R594" s="26"/>
      <c r="S594" s="27"/>
      <c r="T594" s="58"/>
      <c r="U594" s="54"/>
      <c r="V594" s="24"/>
      <c r="W594" s="55"/>
      <c r="X594" s="24"/>
    </row>
    <row r="595" spans="13:24" ht="14.4" x14ac:dyDescent="0.3">
      <c r="M595" s="63"/>
      <c r="N595" s="63"/>
      <c r="O595" s="62"/>
      <c r="P595" s="63"/>
      <c r="Q595" s="62"/>
      <c r="R595" s="26"/>
      <c r="S595" s="27"/>
      <c r="T595" s="58"/>
      <c r="U595" s="54"/>
      <c r="V595" s="24"/>
      <c r="W595" s="55"/>
      <c r="X595" s="24"/>
    </row>
    <row r="596" spans="13:24" ht="14.4" x14ac:dyDescent="0.3">
      <c r="M596" s="63"/>
      <c r="N596" s="63"/>
      <c r="O596" s="62"/>
      <c r="P596" s="63"/>
      <c r="Q596" s="62"/>
      <c r="R596" s="26"/>
      <c r="S596" s="27"/>
      <c r="T596" s="58"/>
      <c r="U596" s="54"/>
      <c r="V596" s="24"/>
      <c r="W596" s="55"/>
      <c r="X596" s="24"/>
    </row>
    <row r="597" spans="13:24" ht="14.4" x14ac:dyDescent="0.3">
      <c r="M597" s="63"/>
      <c r="N597" s="63"/>
      <c r="O597" s="62"/>
      <c r="P597" s="63"/>
      <c r="Q597" s="62"/>
      <c r="R597" s="26"/>
      <c r="S597" s="27"/>
      <c r="T597" s="58"/>
      <c r="U597" s="54"/>
      <c r="V597" s="24"/>
      <c r="W597" s="55"/>
      <c r="X597" s="24"/>
    </row>
    <row r="598" spans="13:24" ht="14.4" x14ac:dyDescent="0.3">
      <c r="M598" s="63"/>
      <c r="N598" s="63"/>
      <c r="O598" s="62"/>
      <c r="P598" s="63"/>
      <c r="Q598" s="62"/>
      <c r="R598" s="26"/>
      <c r="S598" s="27"/>
      <c r="T598" s="58"/>
      <c r="U598" s="54"/>
      <c r="V598" s="24"/>
      <c r="W598" s="55"/>
      <c r="X598" s="24"/>
    </row>
    <row r="599" spans="13:24" ht="14.4" x14ac:dyDescent="0.3">
      <c r="M599" s="63"/>
      <c r="N599" s="63"/>
      <c r="O599" s="62"/>
      <c r="P599" s="63"/>
      <c r="Q599" s="62"/>
      <c r="R599" s="26"/>
      <c r="S599" s="27"/>
      <c r="T599" s="58"/>
      <c r="U599" s="54"/>
      <c r="V599" s="24"/>
      <c r="W599" s="55"/>
      <c r="X599" s="24"/>
    </row>
    <row r="600" spans="13:24" ht="14.4" x14ac:dyDescent="0.3">
      <c r="M600" s="63"/>
      <c r="N600" s="63"/>
      <c r="O600" s="62"/>
      <c r="P600" s="63"/>
      <c r="Q600" s="62"/>
      <c r="R600" s="26"/>
      <c r="S600" s="27"/>
      <c r="T600" s="58"/>
      <c r="U600" s="54"/>
      <c r="V600" s="24"/>
      <c r="W600" s="55"/>
      <c r="X600" s="24"/>
    </row>
    <row r="601" spans="13:24" ht="14.4" x14ac:dyDescent="0.3">
      <c r="M601" s="63"/>
      <c r="N601" s="63"/>
      <c r="O601" s="62"/>
      <c r="P601" s="63"/>
      <c r="Q601" s="62"/>
      <c r="R601" s="26"/>
      <c r="S601" s="27"/>
      <c r="T601" s="58"/>
      <c r="U601" s="54"/>
      <c r="V601" s="24"/>
      <c r="W601" s="55"/>
      <c r="X601" s="24"/>
    </row>
    <row r="602" spans="13:24" ht="14.4" x14ac:dyDescent="0.3">
      <c r="M602" s="63"/>
      <c r="N602" s="63"/>
      <c r="O602" s="62"/>
      <c r="P602" s="63"/>
      <c r="Q602" s="62"/>
      <c r="R602" s="26"/>
      <c r="S602" s="27"/>
      <c r="T602" s="58"/>
      <c r="U602" s="54"/>
      <c r="V602" s="24"/>
      <c r="W602" s="55"/>
      <c r="X602" s="24"/>
    </row>
    <row r="603" spans="13:24" ht="14.4" x14ac:dyDescent="0.3">
      <c r="M603" s="63"/>
      <c r="N603" s="63"/>
      <c r="O603" s="62"/>
      <c r="P603" s="63"/>
      <c r="Q603" s="62"/>
      <c r="R603" s="26"/>
      <c r="S603" s="27"/>
      <c r="T603" s="58"/>
      <c r="U603" s="54"/>
      <c r="V603" s="24"/>
      <c r="W603" s="55"/>
      <c r="X603" s="24"/>
    </row>
    <row r="604" spans="13:24" ht="14.4" x14ac:dyDescent="0.3">
      <c r="M604" s="63"/>
      <c r="N604" s="63"/>
      <c r="O604" s="62"/>
      <c r="P604" s="63"/>
      <c r="Q604" s="62"/>
      <c r="R604" s="26"/>
      <c r="S604" s="27"/>
      <c r="T604" s="58"/>
      <c r="U604" s="54"/>
      <c r="V604" s="24"/>
      <c r="W604" s="55"/>
      <c r="X604" s="24"/>
    </row>
    <row r="605" spans="13:24" ht="14.4" x14ac:dyDescent="0.3">
      <c r="M605" s="63"/>
      <c r="N605" s="63"/>
      <c r="O605" s="62"/>
      <c r="P605" s="63"/>
      <c r="Q605" s="62"/>
      <c r="R605" s="26"/>
      <c r="S605" s="27"/>
      <c r="T605" s="58"/>
      <c r="U605" s="54"/>
      <c r="V605" s="24"/>
      <c r="W605" s="55"/>
      <c r="X605" s="24"/>
    </row>
    <row r="606" spans="13:24" ht="14.4" x14ac:dyDescent="0.3">
      <c r="M606" s="63"/>
      <c r="N606" s="63"/>
      <c r="O606" s="62"/>
      <c r="P606" s="63"/>
      <c r="Q606" s="62"/>
      <c r="R606" s="26"/>
      <c r="S606" s="27"/>
      <c r="T606" s="58"/>
      <c r="U606" s="54"/>
      <c r="V606" s="24"/>
      <c r="W606" s="55"/>
      <c r="X606" s="24"/>
    </row>
    <row r="607" spans="13:24" ht="14.4" x14ac:dyDescent="0.3">
      <c r="M607" s="63"/>
      <c r="N607" s="63"/>
      <c r="O607" s="62"/>
      <c r="P607" s="63"/>
      <c r="Q607" s="62"/>
      <c r="R607" s="26"/>
      <c r="S607" s="27"/>
      <c r="T607" s="58"/>
      <c r="U607" s="54"/>
      <c r="V607" s="24"/>
      <c r="W607" s="55"/>
      <c r="X607" s="24"/>
    </row>
    <row r="608" spans="13:24" ht="14.4" x14ac:dyDescent="0.3">
      <c r="M608" s="63"/>
      <c r="N608" s="63"/>
      <c r="O608" s="62"/>
      <c r="P608" s="63"/>
      <c r="Q608" s="62"/>
      <c r="R608" s="26"/>
      <c r="S608" s="27"/>
      <c r="T608" s="58"/>
      <c r="U608" s="54"/>
      <c r="V608" s="24"/>
      <c r="W608" s="55"/>
      <c r="X608" s="24"/>
    </row>
    <row r="609" spans="13:24" ht="14.4" x14ac:dyDescent="0.3">
      <c r="M609" s="63"/>
      <c r="N609" s="63"/>
      <c r="O609" s="62"/>
      <c r="P609" s="63"/>
      <c r="Q609" s="62"/>
      <c r="R609" s="26"/>
      <c r="S609" s="27"/>
      <c r="T609" s="58"/>
      <c r="U609" s="54"/>
      <c r="V609" s="24"/>
      <c r="W609" s="55"/>
      <c r="X609" s="24"/>
    </row>
    <row r="610" spans="13:24" ht="14.4" x14ac:dyDescent="0.3">
      <c r="M610" s="63"/>
      <c r="N610" s="63"/>
      <c r="O610" s="62"/>
      <c r="P610" s="63"/>
      <c r="Q610" s="62"/>
      <c r="R610" s="26"/>
      <c r="S610" s="27"/>
      <c r="T610" s="58"/>
      <c r="U610" s="54"/>
      <c r="V610" s="24"/>
      <c r="W610" s="55"/>
      <c r="X610" s="24"/>
    </row>
    <row r="611" spans="13:24" ht="14.4" x14ac:dyDescent="0.3">
      <c r="M611" s="63"/>
      <c r="N611" s="63"/>
      <c r="O611" s="62"/>
      <c r="P611" s="63"/>
      <c r="Q611" s="62"/>
      <c r="R611" s="26"/>
      <c r="S611" s="27"/>
      <c r="T611" s="58"/>
      <c r="U611" s="54"/>
      <c r="V611" s="24"/>
      <c r="W611" s="55"/>
      <c r="X611" s="24"/>
    </row>
    <row r="612" spans="13:24" ht="14.4" x14ac:dyDescent="0.3">
      <c r="M612" s="63"/>
      <c r="N612" s="63"/>
      <c r="O612" s="62"/>
      <c r="P612" s="63"/>
      <c r="Q612" s="62"/>
      <c r="R612" s="26"/>
      <c r="S612" s="27"/>
      <c r="T612" s="58"/>
      <c r="U612" s="54"/>
      <c r="V612" s="24"/>
      <c r="W612" s="55"/>
      <c r="X612" s="24"/>
    </row>
    <row r="613" spans="13:24" ht="14.4" x14ac:dyDescent="0.3">
      <c r="M613" s="63"/>
      <c r="N613" s="63"/>
      <c r="O613" s="62"/>
      <c r="P613" s="63"/>
      <c r="Q613" s="62"/>
      <c r="R613" s="26"/>
      <c r="S613" s="27"/>
      <c r="T613" s="58"/>
      <c r="U613" s="54"/>
      <c r="V613" s="24"/>
      <c r="W613" s="55"/>
      <c r="X613" s="24"/>
    </row>
    <row r="614" spans="13:24" ht="14.4" x14ac:dyDescent="0.3">
      <c r="M614" s="63"/>
      <c r="N614" s="63"/>
      <c r="O614" s="62"/>
      <c r="P614" s="63"/>
      <c r="Q614" s="62"/>
      <c r="R614" s="26"/>
      <c r="S614" s="27"/>
      <c r="T614" s="58"/>
      <c r="U614" s="54"/>
      <c r="V614" s="24"/>
      <c r="W614" s="55"/>
      <c r="X614" s="24"/>
    </row>
    <row r="615" spans="13:24" ht="14.4" x14ac:dyDescent="0.3">
      <c r="M615" s="63"/>
      <c r="N615" s="63"/>
      <c r="O615" s="62"/>
      <c r="P615" s="63"/>
      <c r="Q615" s="62"/>
      <c r="R615" s="26"/>
      <c r="S615" s="27"/>
      <c r="T615" s="58"/>
      <c r="U615" s="54"/>
      <c r="V615" s="24"/>
      <c r="W615" s="55"/>
      <c r="X615" s="24"/>
    </row>
    <row r="616" spans="13:24" ht="14.4" x14ac:dyDescent="0.3">
      <c r="M616" s="63"/>
      <c r="N616" s="63"/>
      <c r="O616" s="62"/>
      <c r="P616" s="63"/>
      <c r="Q616" s="62"/>
      <c r="R616" s="26"/>
      <c r="S616" s="27"/>
      <c r="T616" s="58"/>
      <c r="U616" s="54"/>
      <c r="V616" s="24"/>
      <c r="W616" s="55"/>
      <c r="X616" s="24"/>
    </row>
    <row r="617" spans="13:24" ht="14.4" x14ac:dyDescent="0.3">
      <c r="M617" s="63"/>
      <c r="N617" s="63"/>
      <c r="O617" s="62"/>
      <c r="P617" s="63"/>
      <c r="Q617" s="62"/>
      <c r="R617" s="26"/>
      <c r="S617" s="27"/>
      <c r="T617" s="58"/>
      <c r="U617" s="54"/>
      <c r="V617" s="24"/>
      <c r="W617" s="55"/>
      <c r="X617" s="24"/>
    </row>
    <row r="618" spans="13:24" ht="14.4" x14ac:dyDescent="0.3">
      <c r="M618" s="63"/>
      <c r="N618" s="63"/>
      <c r="O618" s="62"/>
      <c r="P618" s="63"/>
      <c r="Q618" s="62"/>
      <c r="R618" s="26"/>
      <c r="S618" s="27"/>
      <c r="T618" s="58"/>
      <c r="U618" s="54"/>
      <c r="V618" s="24"/>
      <c r="W618" s="55"/>
      <c r="X618" s="24"/>
    </row>
    <row r="619" spans="13:24" ht="14.4" x14ac:dyDescent="0.3">
      <c r="M619" s="63"/>
      <c r="N619" s="63"/>
      <c r="O619" s="62"/>
      <c r="P619" s="63"/>
      <c r="Q619" s="62"/>
      <c r="R619" s="26"/>
      <c r="S619" s="27"/>
      <c r="T619" s="58"/>
      <c r="U619" s="54"/>
      <c r="V619" s="24"/>
      <c r="W619" s="55"/>
      <c r="X619" s="24"/>
    </row>
    <row r="620" spans="13:24" ht="14.4" x14ac:dyDescent="0.3">
      <c r="M620" s="63"/>
      <c r="N620" s="63"/>
      <c r="O620" s="62"/>
      <c r="P620" s="63"/>
      <c r="Q620" s="62"/>
      <c r="R620" s="26"/>
      <c r="S620" s="27"/>
      <c r="T620" s="58"/>
      <c r="U620" s="54"/>
      <c r="V620" s="24"/>
      <c r="W620" s="55"/>
      <c r="X620" s="24"/>
    </row>
    <row r="621" spans="13:24" ht="14.4" x14ac:dyDescent="0.3">
      <c r="M621" s="63"/>
      <c r="N621" s="63"/>
      <c r="O621" s="62"/>
      <c r="P621" s="63"/>
      <c r="Q621" s="62"/>
      <c r="R621" s="26"/>
      <c r="S621" s="27"/>
      <c r="T621" s="58"/>
      <c r="U621" s="54"/>
      <c r="V621" s="24"/>
      <c r="W621" s="55"/>
      <c r="X621" s="24"/>
    </row>
    <row r="622" spans="13:24" ht="14.4" x14ac:dyDescent="0.3">
      <c r="M622" s="63"/>
      <c r="N622" s="63"/>
      <c r="O622" s="62"/>
      <c r="P622" s="63"/>
      <c r="Q622" s="62"/>
      <c r="R622" s="26"/>
      <c r="S622" s="27"/>
      <c r="T622" s="58"/>
      <c r="U622" s="54"/>
      <c r="V622" s="24"/>
      <c r="W622" s="55"/>
      <c r="X622" s="24"/>
    </row>
    <row r="623" spans="13:24" ht="14.4" x14ac:dyDescent="0.3">
      <c r="M623" s="63"/>
      <c r="N623" s="63"/>
      <c r="O623" s="62"/>
      <c r="P623" s="63"/>
      <c r="Q623" s="62"/>
      <c r="R623" s="26"/>
      <c r="S623" s="27"/>
      <c r="T623" s="58"/>
      <c r="U623" s="54"/>
      <c r="V623" s="24"/>
      <c r="W623" s="55"/>
      <c r="X623" s="24"/>
    </row>
    <row r="624" spans="13:24" ht="14.4" x14ac:dyDescent="0.3">
      <c r="M624" s="63"/>
      <c r="N624" s="63"/>
      <c r="O624" s="62"/>
      <c r="P624" s="63"/>
      <c r="Q624" s="62"/>
      <c r="R624" s="26"/>
      <c r="S624" s="27"/>
      <c r="T624" s="58"/>
      <c r="U624" s="54"/>
      <c r="V624" s="24"/>
      <c r="W624" s="55"/>
      <c r="X624" s="24"/>
    </row>
    <row r="625" spans="13:24" ht="14.4" x14ac:dyDescent="0.3">
      <c r="M625" s="63"/>
      <c r="N625" s="63"/>
      <c r="O625" s="62"/>
      <c r="P625" s="63"/>
      <c r="Q625" s="62"/>
      <c r="R625" s="26"/>
      <c r="S625" s="27"/>
      <c r="T625" s="58"/>
      <c r="U625" s="54"/>
      <c r="V625" s="24"/>
      <c r="W625" s="55"/>
      <c r="X625" s="24"/>
    </row>
    <row r="626" spans="13:24" ht="14.4" x14ac:dyDescent="0.3">
      <c r="M626" s="63"/>
      <c r="N626" s="63"/>
      <c r="O626" s="62"/>
      <c r="P626" s="63"/>
      <c r="Q626" s="62"/>
      <c r="R626" s="26"/>
      <c r="S626" s="27"/>
      <c r="T626" s="58"/>
      <c r="U626" s="54"/>
      <c r="V626" s="24"/>
      <c r="W626" s="55"/>
      <c r="X626" s="24"/>
    </row>
    <row r="627" spans="13:24" ht="14.4" x14ac:dyDescent="0.3">
      <c r="M627" s="63"/>
      <c r="N627" s="63"/>
      <c r="O627" s="62"/>
      <c r="P627" s="63"/>
      <c r="Q627" s="62"/>
      <c r="R627" s="26"/>
      <c r="S627" s="27"/>
      <c r="T627" s="58"/>
      <c r="U627" s="54"/>
      <c r="V627" s="24"/>
      <c r="W627" s="55"/>
      <c r="X627" s="24"/>
    </row>
    <row r="628" spans="13:24" ht="14.4" x14ac:dyDescent="0.3">
      <c r="M628" s="63"/>
      <c r="N628" s="63"/>
      <c r="O628" s="62"/>
      <c r="P628" s="63"/>
      <c r="Q628" s="62"/>
      <c r="R628" s="26"/>
      <c r="S628" s="27"/>
      <c r="T628" s="58"/>
      <c r="U628" s="54"/>
      <c r="V628" s="24"/>
      <c r="W628" s="55"/>
      <c r="X628" s="24"/>
    </row>
    <row r="629" spans="13:24" ht="14.4" x14ac:dyDescent="0.3">
      <c r="M629" s="63"/>
      <c r="N629" s="63"/>
      <c r="O629" s="62"/>
      <c r="P629" s="63"/>
      <c r="Q629" s="62"/>
      <c r="R629" s="26"/>
      <c r="S629" s="27"/>
      <c r="T629" s="58"/>
      <c r="U629" s="54"/>
      <c r="V629" s="24"/>
      <c r="W629" s="55"/>
      <c r="X629" s="24"/>
    </row>
    <row r="630" spans="13:24" ht="14.4" x14ac:dyDescent="0.3">
      <c r="M630" s="63"/>
      <c r="N630" s="63"/>
      <c r="O630" s="62"/>
      <c r="P630" s="63"/>
      <c r="Q630" s="62"/>
      <c r="R630" s="26"/>
      <c r="S630" s="27"/>
      <c r="T630" s="58"/>
      <c r="U630" s="54"/>
      <c r="V630" s="24"/>
      <c r="W630" s="55"/>
      <c r="X630" s="24"/>
    </row>
    <row r="631" spans="13:24" ht="14.4" x14ac:dyDescent="0.3">
      <c r="M631" s="63"/>
      <c r="N631" s="63"/>
      <c r="O631" s="62"/>
      <c r="P631" s="63"/>
      <c r="Q631" s="62"/>
      <c r="R631" s="26"/>
      <c r="S631" s="27"/>
      <c r="T631" s="58"/>
      <c r="U631" s="54"/>
      <c r="V631" s="24"/>
      <c r="W631" s="55"/>
      <c r="X631" s="24"/>
    </row>
    <row r="632" spans="13:24" ht="14.4" x14ac:dyDescent="0.3">
      <c r="M632" s="63"/>
      <c r="N632" s="63"/>
      <c r="O632" s="62"/>
      <c r="P632" s="63"/>
      <c r="Q632" s="62"/>
      <c r="R632" s="26"/>
      <c r="S632" s="27"/>
      <c r="T632" s="58"/>
      <c r="U632" s="54"/>
      <c r="V632" s="24"/>
      <c r="W632" s="55"/>
      <c r="X632" s="24"/>
    </row>
    <row r="633" spans="13:24" ht="14.4" x14ac:dyDescent="0.3">
      <c r="M633" s="63"/>
      <c r="N633" s="63"/>
      <c r="O633" s="62"/>
      <c r="P633" s="63"/>
      <c r="Q633" s="62"/>
      <c r="R633" s="26"/>
      <c r="S633" s="27"/>
      <c r="T633" s="58"/>
      <c r="U633" s="54"/>
      <c r="V633" s="24"/>
      <c r="W633" s="55"/>
      <c r="X633" s="24"/>
    </row>
    <row r="634" spans="13:24" ht="14.4" x14ac:dyDescent="0.3">
      <c r="M634" s="63"/>
      <c r="N634" s="63"/>
      <c r="O634" s="62"/>
      <c r="P634" s="63"/>
      <c r="Q634" s="62"/>
      <c r="R634" s="26"/>
      <c r="S634" s="27"/>
      <c r="T634" s="58"/>
      <c r="U634" s="54"/>
      <c r="V634" s="24"/>
      <c r="W634" s="55"/>
      <c r="X634" s="24"/>
    </row>
    <row r="635" spans="13:24" ht="14.4" x14ac:dyDescent="0.3">
      <c r="M635" s="63"/>
      <c r="N635" s="63"/>
      <c r="O635" s="62"/>
      <c r="P635" s="63"/>
      <c r="Q635" s="62"/>
      <c r="R635" s="26"/>
      <c r="S635" s="27"/>
      <c r="T635" s="58"/>
      <c r="U635" s="54"/>
      <c r="V635" s="24"/>
      <c r="W635" s="55"/>
      <c r="X635" s="24"/>
    </row>
    <row r="636" spans="13:24" ht="14.4" x14ac:dyDescent="0.3">
      <c r="M636" s="63"/>
      <c r="N636" s="63"/>
      <c r="O636" s="62"/>
      <c r="P636" s="63"/>
      <c r="Q636" s="62"/>
      <c r="R636" s="26"/>
      <c r="S636" s="27"/>
      <c r="T636" s="58"/>
      <c r="U636" s="54"/>
      <c r="V636" s="24"/>
      <c r="W636" s="55"/>
      <c r="X636" s="24"/>
    </row>
    <row r="637" spans="13:24" ht="14.4" x14ac:dyDescent="0.3">
      <c r="M637" s="63"/>
      <c r="N637" s="63"/>
      <c r="O637" s="62"/>
      <c r="P637" s="63"/>
      <c r="Q637" s="62"/>
      <c r="R637" s="26"/>
      <c r="S637" s="27"/>
      <c r="T637" s="58"/>
      <c r="U637" s="54"/>
      <c r="V637" s="24"/>
      <c r="W637" s="55"/>
      <c r="X637" s="24"/>
    </row>
    <row r="638" spans="13:24" ht="14.4" x14ac:dyDescent="0.3">
      <c r="M638" s="63"/>
      <c r="N638" s="63"/>
      <c r="O638" s="62"/>
      <c r="P638" s="63"/>
      <c r="Q638" s="62"/>
      <c r="R638" s="26"/>
      <c r="S638" s="27"/>
      <c r="T638" s="58"/>
      <c r="U638" s="54"/>
      <c r="V638" s="24"/>
      <c r="W638" s="55"/>
      <c r="X638" s="24"/>
    </row>
    <row r="639" spans="13:24" ht="14.4" x14ac:dyDescent="0.3">
      <c r="M639" s="63"/>
      <c r="N639" s="63"/>
      <c r="O639" s="62"/>
      <c r="P639" s="63"/>
      <c r="Q639" s="62"/>
      <c r="R639" s="26"/>
      <c r="S639" s="27"/>
      <c r="T639" s="58"/>
      <c r="U639" s="54"/>
      <c r="V639" s="24"/>
      <c r="W639" s="55"/>
      <c r="X639" s="24"/>
    </row>
    <row r="640" spans="13:24" ht="14.4" x14ac:dyDescent="0.3">
      <c r="M640" s="63"/>
      <c r="N640" s="63"/>
      <c r="O640" s="62"/>
      <c r="P640" s="63"/>
      <c r="Q640" s="62"/>
      <c r="R640" s="26"/>
      <c r="S640" s="27"/>
      <c r="T640" s="58"/>
      <c r="U640" s="54"/>
      <c r="V640" s="24"/>
      <c r="W640" s="55"/>
      <c r="X640" s="24"/>
    </row>
    <row r="641" spans="13:24" ht="14.4" x14ac:dyDescent="0.3">
      <c r="M641" s="63"/>
      <c r="N641" s="63"/>
      <c r="O641" s="62"/>
      <c r="P641" s="63"/>
      <c r="Q641" s="62"/>
      <c r="R641" s="26"/>
      <c r="S641" s="27"/>
      <c r="T641" s="58"/>
      <c r="U641" s="54"/>
      <c r="V641" s="24"/>
      <c r="W641" s="55"/>
      <c r="X641" s="24"/>
    </row>
    <row r="642" spans="13:24" ht="14.4" x14ac:dyDescent="0.3">
      <c r="M642" s="63"/>
      <c r="N642" s="63"/>
      <c r="O642" s="62"/>
      <c r="P642" s="63"/>
      <c r="Q642" s="62"/>
      <c r="R642" s="26"/>
      <c r="S642" s="27"/>
      <c r="T642" s="58"/>
      <c r="U642" s="54"/>
      <c r="V642" s="24"/>
      <c r="W642" s="55"/>
      <c r="X642" s="24"/>
    </row>
    <row r="643" spans="13:24" ht="14.4" x14ac:dyDescent="0.3">
      <c r="M643" s="63"/>
      <c r="N643" s="63"/>
      <c r="O643" s="62"/>
      <c r="P643" s="63"/>
      <c r="Q643" s="62"/>
      <c r="R643" s="26"/>
      <c r="S643" s="27"/>
      <c r="T643" s="58"/>
      <c r="U643" s="54"/>
      <c r="V643" s="24"/>
      <c r="W643" s="55"/>
      <c r="X643" s="24"/>
    </row>
    <row r="644" spans="13:24" ht="14.4" x14ac:dyDescent="0.3">
      <c r="M644" s="63"/>
      <c r="N644" s="63"/>
      <c r="O644" s="62"/>
      <c r="P644" s="63"/>
      <c r="Q644" s="62"/>
      <c r="R644" s="26"/>
      <c r="S644" s="27"/>
      <c r="T644" s="58"/>
      <c r="U644" s="54"/>
      <c r="V644" s="24"/>
      <c r="W644" s="55"/>
      <c r="X644" s="24"/>
    </row>
    <row r="645" spans="13:24" ht="14.4" x14ac:dyDescent="0.3">
      <c r="M645" s="63"/>
      <c r="N645" s="63"/>
      <c r="O645" s="62"/>
      <c r="P645" s="63"/>
      <c r="Q645" s="62"/>
      <c r="R645" s="26"/>
      <c r="S645" s="27"/>
      <c r="T645" s="58"/>
      <c r="U645" s="54"/>
      <c r="V645" s="24"/>
      <c r="W645" s="55"/>
      <c r="X645" s="24"/>
    </row>
    <row r="646" spans="13:24" ht="14.4" x14ac:dyDescent="0.3">
      <c r="M646" s="63"/>
      <c r="N646" s="63"/>
      <c r="O646" s="62"/>
      <c r="P646" s="63"/>
      <c r="Q646" s="62"/>
      <c r="R646" s="26"/>
      <c r="S646" s="27"/>
      <c r="T646" s="58"/>
      <c r="U646" s="54"/>
      <c r="V646" s="24"/>
      <c r="W646" s="55"/>
      <c r="X646" s="24"/>
    </row>
    <row r="647" spans="13:24" ht="14.4" x14ac:dyDescent="0.3">
      <c r="M647" s="63"/>
      <c r="N647" s="63"/>
      <c r="O647" s="62"/>
      <c r="P647" s="63"/>
      <c r="Q647" s="62"/>
      <c r="R647" s="26"/>
      <c r="S647" s="27"/>
      <c r="T647" s="58"/>
      <c r="U647" s="54"/>
      <c r="V647" s="24"/>
      <c r="W647" s="55"/>
      <c r="X647" s="24"/>
    </row>
    <row r="648" spans="13:24" ht="14.4" x14ac:dyDescent="0.3">
      <c r="M648" s="63"/>
      <c r="N648" s="63"/>
      <c r="O648" s="62"/>
      <c r="P648" s="63"/>
      <c r="Q648" s="62"/>
      <c r="R648" s="26"/>
      <c r="S648" s="27"/>
      <c r="T648" s="58"/>
      <c r="U648" s="54"/>
      <c r="V648" s="24"/>
      <c r="W648" s="55"/>
      <c r="X648" s="24"/>
    </row>
    <row r="649" spans="13:24" ht="14.4" x14ac:dyDescent="0.3">
      <c r="M649" s="63"/>
      <c r="N649" s="63"/>
      <c r="O649" s="62"/>
      <c r="P649" s="63"/>
      <c r="Q649" s="62"/>
      <c r="R649" s="26"/>
      <c r="S649" s="27"/>
      <c r="T649" s="58"/>
      <c r="U649" s="54"/>
      <c r="V649" s="24"/>
      <c r="W649" s="55"/>
      <c r="X649" s="24"/>
    </row>
    <row r="650" spans="13:24" ht="14.4" x14ac:dyDescent="0.3">
      <c r="M650" s="63"/>
      <c r="N650" s="63"/>
      <c r="O650" s="62"/>
      <c r="P650" s="63"/>
      <c r="Q650" s="62"/>
      <c r="R650" s="26"/>
      <c r="S650" s="27"/>
      <c r="T650" s="58"/>
      <c r="U650" s="54"/>
      <c r="V650" s="24"/>
      <c r="W650" s="55"/>
      <c r="X650" s="24"/>
    </row>
    <row r="651" spans="13:24" ht="14.4" x14ac:dyDescent="0.3">
      <c r="M651" s="63"/>
      <c r="N651" s="63"/>
      <c r="O651" s="62"/>
      <c r="P651" s="63"/>
      <c r="Q651" s="62"/>
      <c r="R651" s="26"/>
      <c r="S651" s="27"/>
      <c r="T651" s="58"/>
      <c r="U651" s="54"/>
      <c r="V651" s="24"/>
      <c r="W651" s="55"/>
      <c r="X651" s="24"/>
    </row>
    <row r="652" spans="13:24" ht="14.4" x14ac:dyDescent="0.3">
      <c r="M652" s="63"/>
      <c r="N652" s="63"/>
      <c r="O652" s="62"/>
      <c r="P652" s="63"/>
      <c r="Q652" s="62"/>
      <c r="R652" s="26"/>
      <c r="S652" s="27"/>
      <c r="T652" s="58"/>
      <c r="U652" s="54"/>
      <c r="V652" s="24"/>
      <c r="W652" s="55"/>
      <c r="X652" s="24"/>
    </row>
    <row r="653" spans="13:24" ht="14.4" x14ac:dyDescent="0.3">
      <c r="M653" s="63"/>
      <c r="N653" s="63"/>
      <c r="O653" s="62"/>
      <c r="P653" s="63"/>
      <c r="Q653" s="62"/>
      <c r="R653" s="26"/>
      <c r="S653" s="27"/>
      <c r="T653" s="58"/>
      <c r="U653" s="54"/>
      <c r="V653" s="24"/>
      <c r="W653" s="55"/>
      <c r="X653" s="24"/>
    </row>
    <row r="654" spans="13:24" ht="14.4" x14ac:dyDescent="0.3">
      <c r="M654" s="63"/>
      <c r="N654" s="63"/>
      <c r="O654" s="62"/>
      <c r="P654" s="63"/>
      <c r="Q654" s="62"/>
      <c r="R654" s="26"/>
      <c r="S654" s="27"/>
      <c r="T654" s="58"/>
      <c r="U654" s="54"/>
      <c r="V654" s="24"/>
      <c r="W654" s="55"/>
      <c r="X654" s="24"/>
    </row>
    <row r="655" spans="13:24" ht="14.4" x14ac:dyDescent="0.3">
      <c r="M655" s="63"/>
      <c r="N655" s="63"/>
      <c r="O655" s="62"/>
      <c r="P655" s="63"/>
      <c r="Q655" s="62"/>
      <c r="R655" s="26"/>
      <c r="S655" s="27"/>
      <c r="T655" s="58"/>
      <c r="U655" s="54"/>
      <c r="V655" s="24"/>
      <c r="W655" s="55"/>
      <c r="X655" s="24"/>
    </row>
    <row r="656" spans="13:24" ht="14.4" x14ac:dyDescent="0.3">
      <c r="M656" s="63"/>
      <c r="N656" s="63"/>
      <c r="O656" s="62"/>
      <c r="P656" s="63"/>
      <c r="Q656" s="62"/>
      <c r="R656" s="26"/>
      <c r="S656" s="27"/>
      <c r="T656" s="58"/>
      <c r="U656" s="54"/>
      <c r="V656" s="24"/>
      <c r="W656" s="55"/>
      <c r="X656" s="24"/>
    </row>
    <row r="657" spans="13:24" ht="14.4" x14ac:dyDescent="0.3">
      <c r="M657" s="63"/>
      <c r="N657" s="63"/>
      <c r="O657" s="62"/>
      <c r="P657" s="63"/>
      <c r="Q657" s="62"/>
      <c r="R657" s="26"/>
      <c r="S657" s="27"/>
      <c r="T657" s="58"/>
      <c r="U657" s="54"/>
      <c r="V657" s="24"/>
      <c r="W657" s="55"/>
      <c r="X657" s="24"/>
    </row>
    <row r="658" spans="13:24" ht="14.4" x14ac:dyDescent="0.3">
      <c r="M658" s="63"/>
      <c r="N658" s="63"/>
      <c r="O658" s="62"/>
      <c r="P658" s="63"/>
      <c r="Q658" s="62"/>
      <c r="R658" s="26"/>
      <c r="S658" s="27"/>
      <c r="T658" s="58"/>
      <c r="U658" s="54"/>
      <c r="V658" s="24"/>
      <c r="W658" s="55"/>
      <c r="X658" s="24"/>
    </row>
    <row r="659" spans="13:24" ht="14.4" x14ac:dyDescent="0.3">
      <c r="M659" s="63"/>
      <c r="N659" s="63"/>
      <c r="O659" s="62"/>
      <c r="P659" s="63"/>
      <c r="Q659" s="62"/>
      <c r="R659" s="26"/>
      <c r="S659" s="27"/>
      <c r="T659" s="58"/>
      <c r="U659" s="54"/>
      <c r="V659" s="24"/>
      <c r="W659" s="55"/>
      <c r="X659" s="24"/>
    </row>
    <row r="660" spans="13:24" ht="14.4" x14ac:dyDescent="0.3">
      <c r="M660" s="63"/>
      <c r="N660" s="63"/>
      <c r="O660" s="62"/>
      <c r="P660" s="63"/>
      <c r="Q660" s="62"/>
      <c r="R660" s="26"/>
      <c r="S660" s="27"/>
      <c r="T660" s="58"/>
      <c r="U660" s="54"/>
      <c r="V660" s="24"/>
      <c r="W660" s="55"/>
      <c r="X660" s="24"/>
    </row>
    <row r="661" spans="13:24" ht="14.4" x14ac:dyDescent="0.3">
      <c r="M661" s="63"/>
      <c r="N661" s="63"/>
      <c r="O661" s="62"/>
      <c r="P661" s="63"/>
      <c r="Q661" s="62"/>
      <c r="R661" s="26"/>
      <c r="S661" s="27"/>
      <c r="T661" s="58"/>
      <c r="U661" s="54"/>
      <c r="V661" s="24"/>
      <c r="W661" s="55"/>
      <c r="X661" s="24"/>
    </row>
    <row r="662" spans="13:24" ht="14.4" x14ac:dyDescent="0.3">
      <c r="M662" s="63"/>
      <c r="N662" s="63"/>
      <c r="O662" s="62"/>
      <c r="P662" s="63"/>
      <c r="Q662" s="62"/>
      <c r="R662" s="26"/>
      <c r="S662" s="27"/>
      <c r="T662" s="58"/>
      <c r="U662" s="54"/>
      <c r="V662" s="24"/>
      <c r="W662" s="55"/>
      <c r="X662" s="24"/>
    </row>
    <row r="663" spans="13:24" ht="14.4" x14ac:dyDescent="0.3">
      <c r="M663" s="63"/>
      <c r="N663" s="63"/>
      <c r="O663" s="62"/>
      <c r="P663" s="63"/>
      <c r="Q663" s="62"/>
      <c r="R663" s="26"/>
      <c r="S663" s="27"/>
      <c r="T663" s="58"/>
      <c r="U663" s="54"/>
      <c r="V663" s="24"/>
      <c r="W663" s="55"/>
      <c r="X663" s="24"/>
    </row>
    <row r="664" spans="13:24" ht="14.4" x14ac:dyDescent="0.3">
      <c r="M664" s="63"/>
      <c r="N664" s="63"/>
      <c r="O664" s="62"/>
      <c r="P664" s="63"/>
      <c r="Q664" s="62"/>
      <c r="R664" s="26"/>
      <c r="S664" s="27"/>
      <c r="T664" s="58"/>
      <c r="U664" s="54"/>
      <c r="V664" s="24"/>
      <c r="W664" s="55"/>
      <c r="X664" s="24"/>
    </row>
    <row r="665" spans="13:24" ht="14.4" x14ac:dyDescent="0.3">
      <c r="M665" s="63"/>
      <c r="N665" s="63"/>
      <c r="O665" s="62"/>
      <c r="P665" s="63"/>
      <c r="Q665" s="62"/>
      <c r="R665" s="26"/>
      <c r="S665" s="27"/>
      <c r="T665" s="58"/>
      <c r="U665" s="54"/>
      <c r="V665" s="24"/>
      <c r="W665" s="55"/>
      <c r="X665" s="24"/>
    </row>
    <row r="666" spans="13:24" ht="14.4" x14ac:dyDescent="0.3">
      <c r="M666" s="63"/>
      <c r="N666" s="63"/>
      <c r="O666" s="62"/>
      <c r="P666" s="63"/>
      <c r="Q666" s="62"/>
      <c r="R666" s="26"/>
      <c r="S666" s="27"/>
      <c r="T666" s="58"/>
      <c r="U666" s="54"/>
      <c r="V666" s="24"/>
      <c r="W666" s="55"/>
      <c r="X666" s="24"/>
    </row>
    <row r="667" spans="13:24" ht="14.4" x14ac:dyDescent="0.3">
      <c r="M667" s="63"/>
      <c r="N667" s="63"/>
      <c r="O667" s="62"/>
      <c r="P667" s="63"/>
      <c r="Q667" s="62"/>
      <c r="R667" s="26"/>
      <c r="S667" s="27"/>
      <c r="T667" s="58"/>
      <c r="U667" s="54"/>
      <c r="V667" s="24"/>
      <c r="W667" s="55"/>
      <c r="X667" s="24"/>
    </row>
    <row r="668" spans="13:24" ht="14.4" x14ac:dyDescent="0.3">
      <c r="M668" s="63"/>
      <c r="N668" s="63"/>
      <c r="O668" s="62"/>
      <c r="P668" s="63"/>
      <c r="Q668" s="62"/>
      <c r="R668" s="26"/>
      <c r="S668" s="27"/>
      <c r="T668" s="58"/>
      <c r="U668" s="54"/>
      <c r="V668" s="24"/>
      <c r="W668" s="55"/>
      <c r="X668" s="24"/>
    </row>
    <row r="669" spans="13:24" ht="14.4" x14ac:dyDescent="0.3">
      <c r="M669" s="63"/>
      <c r="N669" s="63"/>
      <c r="O669" s="62"/>
      <c r="P669" s="63"/>
      <c r="Q669" s="62"/>
      <c r="R669" s="26"/>
      <c r="S669" s="27"/>
      <c r="T669" s="58"/>
      <c r="U669" s="54"/>
      <c r="V669" s="24"/>
      <c r="W669" s="55"/>
      <c r="X669" s="24"/>
    </row>
    <row r="670" spans="13:24" ht="14.4" x14ac:dyDescent="0.3">
      <c r="M670" s="63"/>
      <c r="N670" s="63"/>
      <c r="O670" s="62"/>
      <c r="P670" s="63"/>
      <c r="Q670" s="62"/>
      <c r="R670" s="26"/>
      <c r="S670" s="27"/>
      <c r="T670" s="58"/>
      <c r="U670" s="54"/>
      <c r="V670" s="24"/>
      <c r="W670" s="55"/>
      <c r="X670" s="24"/>
    </row>
    <row r="671" spans="13:24" ht="14.4" x14ac:dyDescent="0.3">
      <c r="M671" s="63"/>
      <c r="N671" s="63"/>
      <c r="O671" s="62"/>
      <c r="P671" s="63"/>
      <c r="Q671" s="62"/>
      <c r="R671" s="26"/>
      <c r="S671" s="27"/>
      <c r="T671" s="58"/>
      <c r="U671" s="54"/>
      <c r="V671" s="24"/>
      <c r="W671" s="55"/>
      <c r="X671" s="24"/>
    </row>
    <row r="672" spans="13:24" ht="14.4" x14ac:dyDescent="0.3">
      <c r="M672" s="63"/>
      <c r="N672" s="63"/>
      <c r="O672" s="62"/>
      <c r="P672" s="63"/>
      <c r="Q672" s="62"/>
      <c r="R672" s="26"/>
      <c r="S672" s="27"/>
      <c r="T672" s="58"/>
      <c r="U672" s="54"/>
      <c r="V672" s="24"/>
      <c r="W672" s="55"/>
      <c r="X672" s="24"/>
    </row>
    <row r="673" spans="13:24" ht="14.4" x14ac:dyDescent="0.3">
      <c r="M673" s="63"/>
      <c r="N673" s="63"/>
      <c r="O673" s="62"/>
      <c r="P673" s="63"/>
      <c r="Q673" s="62"/>
      <c r="R673" s="26"/>
      <c r="S673" s="27"/>
      <c r="T673" s="58"/>
      <c r="U673" s="54"/>
      <c r="V673" s="24"/>
      <c r="W673" s="55"/>
      <c r="X673" s="24"/>
    </row>
    <row r="674" spans="13:24" ht="14.4" x14ac:dyDescent="0.3">
      <c r="M674" s="63"/>
      <c r="N674" s="63"/>
      <c r="O674" s="62"/>
      <c r="P674" s="63"/>
      <c r="Q674" s="62"/>
      <c r="R674" s="26"/>
      <c r="S674" s="27"/>
      <c r="T674" s="58"/>
      <c r="U674" s="54"/>
      <c r="V674" s="24"/>
      <c r="W674" s="55"/>
      <c r="X674" s="24"/>
    </row>
    <row r="675" spans="13:24" ht="14.4" x14ac:dyDescent="0.3">
      <c r="M675" s="63"/>
      <c r="N675" s="63"/>
      <c r="O675" s="62"/>
      <c r="P675" s="63"/>
      <c r="Q675" s="62"/>
      <c r="R675" s="26"/>
      <c r="S675" s="27"/>
      <c r="T675" s="58"/>
      <c r="U675" s="54"/>
      <c r="V675" s="24"/>
      <c r="W675" s="55"/>
      <c r="X675" s="24"/>
    </row>
    <row r="676" spans="13:24" ht="14.4" x14ac:dyDescent="0.3">
      <c r="M676" s="63"/>
      <c r="N676" s="63"/>
      <c r="O676" s="62"/>
      <c r="P676" s="63"/>
      <c r="Q676" s="62"/>
      <c r="R676" s="26"/>
      <c r="S676" s="27"/>
      <c r="T676" s="58"/>
      <c r="U676" s="54"/>
      <c r="V676" s="24"/>
      <c r="W676" s="55"/>
      <c r="X676" s="24"/>
    </row>
    <row r="677" spans="13:24" ht="14.4" x14ac:dyDescent="0.3">
      <c r="M677" s="63"/>
      <c r="N677" s="63"/>
      <c r="O677" s="62"/>
      <c r="P677" s="63"/>
      <c r="Q677" s="62"/>
      <c r="R677" s="26"/>
      <c r="S677" s="27"/>
      <c r="T677" s="58"/>
      <c r="U677" s="54"/>
      <c r="V677" s="24"/>
      <c r="W677" s="55"/>
      <c r="X677" s="24"/>
    </row>
    <row r="678" spans="13:24" ht="14.4" x14ac:dyDescent="0.3">
      <c r="M678" s="63"/>
      <c r="N678" s="63"/>
      <c r="O678" s="62"/>
      <c r="P678" s="63"/>
      <c r="Q678" s="62"/>
      <c r="R678" s="26"/>
      <c r="S678" s="27"/>
      <c r="T678" s="58"/>
      <c r="U678" s="54"/>
      <c r="V678" s="24"/>
      <c r="W678" s="55"/>
      <c r="X678" s="24"/>
    </row>
    <row r="679" spans="13:24" ht="14.4" x14ac:dyDescent="0.3">
      <c r="M679" s="63"/>
      <c r="N679" s="63"/>
      <c r="O679" s="62"/>
      <c r="P679" s="63"/>
      <c r="Q679" s="62"/>
      <c r="R679" s="26"/>
      <c r="S679" s="27"/>
      <c r="T679" s="58"/>
      <c r="U679" s="54"/>
      <c r="V679" s="24"/>
      <c r="W679" s="55"/>
      <c r="X679" s="24"/>
    </row>
    <row r="680" spans="13:24" ht="14.4" x14ac:dyDescent="0.3">
      <c r="M680" s="63"/>
      <c r="N680" s="63"/>
      <c r="O680" s="62"/>
      <c r="P680" s="63"/>
      <c r="Q680" s="62"/>
      <c r="R680" s="26"/>
      <c r="S680" s="27"/>
      <c r="T680" s="58"/>
      <c r="U680" s="54"/>
      <c r="V680" s="24"/>
      <c r="W680" s="55"/>
      <c r="X680" s="24"/>
    </row>
    <row r="681" spans="13:24" ht="14.4" x14ac:dyDescent="0.3">
      <c r="M681" s="63"/>
      <c r="N681" s="63"/>
      <c r="O681" s="62"/>
      <c r="P681" s="63"/>
      <c r="Q681" s="62"/>
      <c r="R681" s="26"/>
      <c r="S681" s="27"/>
      <c r="T681" s="58"/>
      <c r="U681" s="54"/>
      <c r="V681" s="24"/>
      <c r="W681" s="55"/>
      <c r="X681" s="24"/>
    </row>
    <row r="682" spans="13:24" ht="14.4" x14ac:dyDescent="0.3">
      <c r="M682" s="63"/>
      <c r="N682" s="63"/>
      <c r="O682" s="62"/>
      <c r="P682" s="63"/>
      <c r="Q682" s="62"/>
      <c r="R682" s="26"/>
      <c r="S682" s="27"/>
      <c r="T682" s="58"/>
      <c r="U682" s="54"/>
      <c r="V682" s="24"/>
      <c r="W682" s="55"/>
      <c r="X682" s="24"/>
    </row>
    <row r="683" spans="13:24" ht="14.4" x14ac:dyDescent="0.3">
      <c r="M683" s="63"/>
      <c r="N683" s="63"/>
      <c r="O683" s="62"/>
      <c r="P683" s="63"/>
      <c r="Q683" s="62"/>
      <c r="R683" s="26"/>
      <c r="S683" s="27"/>
      <c r="T683" s="58"/>
      <c r="U683" s="54"/>
      <c r="V683" s="24"/>
      <c r="W683" s="55"/>
      <c r="X683" s="24"/>
    </row>
    <row r="684" spans="13:24" ht="14.4" x14ac:dyDescent="0.3">
      <c r="M684" s="63"/>
      <c r="N684" s="63"/>
      <c r="O684" s="62"/>
      <c r="P684" s="63"/>
      <c r="Q684" s="62"/>
      <c r="R684" s="26"/>
      <c r="S684" s="27"/>
      <c r="T684" s="58"/>
      <c r="U684" s="54"/>
      <c r="V684" s="24"/>
      <c r="W684" s="55"/>
      <c r="X684" s="24"/>
    </row>
    <row r="685" spans="13:24" ht="14.4" x14ac:dyDescent="0.3">
      <c r="M685" s="63"/>
      <c r="N685" s="63"/>
      <c r="O685" s="62"/>
      <c r="P685" s="63"/>
      <c r="Q685" s="62"/>
      <c r="R685" s="26"/>
      <c r="S685" s="27"/>
      <c r="T685" s="58"/>
      <c r="U685" s="54"/>
      <c r="V685" s="24"/>
      <c r="W685" s="55"/>
      <c r="X685" s="24"/>
    </row>
    <row r="686" spans="13:24" ht="14.4" x14ac:dyDescent="0.3">
      <c r="M686" s="63"/>
      <c r="N686" s="63"/>
      <c r="O686" s="62"/>
      <c r="P686" s="63"/>
      <c r="Q686" s="62"/>
      <c r="R686" s="26"/>
      <c r="S686" s="27"/>
      <c r="T686" s="58"/>
      <c r="U686" s="54"/>
      <c r="V686" s="24"/>
      <c r="W686" s="55"/>
      <c r="X686" s="24"/>
    </row>
    <row r="687" spans="13:24" ht="14.4" x14ac:dyDescent="0.3">
      <c r="M687" s="63"/>
      <c r="N687" s="63"/>
      <c r="O687" s="62"/>
      <c r="P687" s="63"/>
      <c r="Q687" s="62"/>
      <c r="R687" s="26"/>
      <c r="S687" s="27"/>
      <c r="T687" s="58"/>
      <c r="U687" s="54"/>
      <c r="V687" s="24"/>
      <c r="W687" s="55"/>
      <c r="X687" s="24"/>
    </row>
    <row r="688" spans="13:24" ht="14.4" x14ac:dyDescent="0.3">
      <c r="M688" s="63"/>
      <c r="N688" s="63"/>
      <c r="O688" s="62"/>
      <c r="P688" s="63"/>
      <c r="Q688" s="62"/>
      <c r="R688" s="26"/>
      <c r="S688" s="27"/>
      <c r="T688" s="58"/>
      <c r="U688" s="54"/>
      <c r="V688" s="24"/>
      <c r="W688" s="55"/>
      <c r="X688" s="24"/>
    </row>
    <row r="689" spans="13:24" ht="14.4" x14ac:dyDescent="0.3">
      <c r="M689" s="63"/>
      <c r="N689" s="63"/>
      <c r="O689" s="62"/>
      <c r="P689" s="63"/>
      <c r="Q689" s="62"/>
      <c r="R689" s="26"/>
      <c r="S689" s="27"/>
      <c r="T689" s="58"/>
      <c r="U689" s="54"/>
      <c r="V689" s="24"/>
      <c r="W689" s="55"/>
      <c r="X689" s="24"/>
    </row>
    <row r="690" spans="13:24" ht="14.4" x14ac:dyDescent="0.3">
      <c r="M690" s="63"/>
      <c r="N690" s="63"/>
      <c r="O690" s="62"/>
      <c r="P690" s="63"/>
      <c r="Q690" s="62"/>
      <c r="R690" s="26"/>
      <c r="S690" s="27"/>
      <c r="T690" s="58"/>
      <c r="U690" s="54"/>
      <c r="V690" s="24"/>
      <c r="W690" s="55"/>
      <c r="X690" s="24"/>
    </row>
    <row r="691" spans="13:24" ht="14.4" x14ac:dyDescent="0.3">
      <c r="M691" s="63"/>
      <c r="N691" s="63"/>
      <c r="O691" s="62"/>
      <c r="P691" s="63"/>
      <c r="Q691" s="62"/>
      <c r="R691" s="26"/>
      <c r="S691" s="27"/>
      <c r="T691" s="58"/>
      <c r="U691" s="54"/>
      <c r="V691" s="24"/>
      <c r="W691" s="55"/>
      <c r="X691" s="24"/>
    </row>
    <row r="692" spans="13:24" ht="14.4" x14ac:dyDescent="0.3">
      <c r="M692" s="63"/>
      <c r="N692" s="63"/>
      <c r="O692" s="62"/>
      <c r="P692" s="63"/>
      <c r="Q692" s="62"/>
      <c r="R692" s="26"/>
      <c r="S692" s="27"/>
      <c r="T692" s="58"/>
      <c r="U692" s="54"/>
      <c r="V692" s="24"/>
      <c r="W692" s="55"/>
      <c r="X692" s="24"/>
    </row>
    <row r="693" spans="13:24" ht="14.4" x14ac:dyDescent="0.3">
      <c r="M693" s="63"/>
      <c r="N693" s="63"/>
      <c r="O693" s="62"/>
      <c r="P693" s="63"/>
      <c r="Q693" s="62"/>
      <c r="R693" s="26"/>
      <c r="S693" s="27"/>
      <c r="T693" s="58"/>
      <c r="U693" s="54"/>
      <c r="V693" s="24"/>
      <c r="W693" s="55"/>
      <c r="X693" s="24"/>
    </row>
    <row r="694" spans="13:24" ht="14.4" x14ac:dyDescent="0.3">
      <c r="M694" s="63"/>
      <c r="N694" s="63"/>
      <c r="O694" s="62"/>
      <c r="P694" s="63"/>
      <c r="Q694" s="62"/>
      <c r="R694" s="26"/>
      <c r="S694" s="27"/>
      <c r="T694" s="58"/>
      <c r="U694" s="54"/>
      <c r="V694" s="24"/>
      <c r="W694" s="55"/>
      <c r="X694" s="24"/>
    </row>
    <row r="695" spans="13:24" ht="14.4" x14ac:dyDescent="0.3">
      <c r="M695" s="63"/>
      <c r="N695" s="63"/>
      <c r="O695" s="62"/>
      <c r="P695" s="63"/>
      <c r="Q695" s="62"/>
      <c r="R695" s="26"/>
      <c r="S695" s="27"/>
      <c r="T695" s="58"/>
      <c r="U695" s="54"/>
      <c r="V695" s="24"/>
      <c r="W695" s="55"/>
      <c r="X695" s="24"/>
    </row>
    <row r="696" spans="13:24" ht="14.4" x14ac:dyDescent="0.3">
      <c r="M696" s="63"/>
      <c r="N696" s="63"/>
      <c r="O696" s="62"/>
      <c r="P696" s="63"/>
      <c r="Q696" s="62"/>
      <c r="R696" s="26"/>
      <c r="S696" s="27"/>
      <c r="T696" s="58"/>
      <c r="U696" s="54"/>
      <c r="V696" s="24"/>
      <c r="W696" s="55"/>
      <c r="X696" s="24"/>
    </row>
    <row r="697" spans="13:24" ht="14.4" x14ac:dyDescent="0.3">
      <c r="M697" s="63"/>
      <c r="N697" s="63"/>
      <c r="O697" s="62"/>
      <c r="P697" s="63"/>
      <c r="Q697" s="62"/>
      <c r="R697" s="26"/>
      <c r="S697" s="27"/>
      <c r="T697" s="58"/>
      <c r="U697" s="54"/>
      <c r="V697" s="24"/>
      <c r="W697" s="55"/>
      <c r="X697" s="24"/>
    </row>
    <row r="698" spans="13:24" ht="14.4" x14ac:dyDescent="0.3">
      <c r="M698" s="63"/>
      <c r="N698" s="63"/>
      <c r="O698" s="62"/>
      <c r="P698" s="63"/>
      <c r="Q698" s="62"/>
      <c r="R698" s="26"/>
      <c r="S698" s="27"/>
      <c r="T698" s="58"/>
      <c r="U698" s="54"/>
      <c r="V698" s="24"/>
      <c r="W698" s="55"/>
      <c r="X698" s="24"/>
    </row>
    <row r="699" spans="13:24" ht="14.4" x14ac:dyDescent="0.3">
      <c r="M699" s="63"/>
      <c r="N699" s="63"/>
      <c r="O699" s="62"/>
      <c r="P699" s="63"/>
      <c r="Q699" s="62"/>
      <c r="R699" s="26"/>
      <c r="S699" s="27"/>
      <c r="T699" s="58"/>
      <c r="U699" s="54"/>
      <c r="V699" s="24"/>
      <c r="W699" s="55"/>
      <c r="X699" s="24"/>
    </row>
    <row r="700" spans="13:24" ht="14.4" x14ac:dyDescent="0.3">
      <c r="M700" s="63"/>
      <c r="N700" s="63"/>
      <c r="O700" s="62"/>
      <c r="P700" s="63"/>
      <c r="Q700" s="62"/>
      <c r="R700" s="26"/>
      <c r="S700" s="27"/>
      <c r="T700" s="58"/>
      <c r="U700" s="54"/>
      <c r="V700" s="24"/>
      <c r="W700" s="55"/>
      <c r="X700" s="24"/>
    </row>
    <row r="701" spans="13:24" ht="14.4" x14ac:dyDescent="0.3">
      <c r="M701" s="63"/>
      <c r="N701" s="63"/>
      <c r="O701" s="62"/>
      <c r="P701" s="63"/>
      <c r="Q701" s="62"/>
      <c r="R701" s="26"/>
      <c r="S701" s="27"/>
      <c r="T701" s="58"/>
      <c r="U701" s="54"/>
      <c r="V701" s="24"/>
      <c r="W701" s="55"/>
      <c r="X701" s="24"/>
    </row>
    <row r="702" spans="13:24" ht="14.4" x14ac:dyDescent="0.3">
      <c r="M702" s="63"/>
      <c r="N702" s="63"/>
      <c r="O702" s="62"/>
      <c r="P702" s="63"/>
      <c r="Q702" s="62"/>
      <c r="R702" s="26"/>
      <c r="S702" s="27"/>
      <c r="T702" s="58"/>
      <c r="U702" s="54"/>
      <c r="V702" s="24"/>
      <c r="W702" s="55"/>
      <c r="X702" s="24"/>
    </row>
    <row r="703" spans="13:24" ht="14.4" x14ac:dyDescent="0.3">
      <c r="M703" s="63"/>
      <c r="N703" s="63"/>
      <c r="O703" s="62"/>
      <c r="P703" s="63"/>
      <c r="Q703" s="62"/>
      <c r="R703" s="26"/>
      <c r="S703" s="27"/>
      <c r="T703" s="58"/>
      <c r="U703" s="54"/>
      <c r="V703" s="24"/>
      <c r="W703" s="55"/>
      <c r="X703" s="24"/>
    </row>
    <row r="704" spans="13:24" ht="14.4" x14ac:dyDescent="0.3">
      <c r="M704" s="63"/>
      <c r="N704" s="63"/>
      <c r="O704" s="62"/>
      <c r="P704" s="63"/>
      <c r="Q704" s="62"/>
      <c r="R704" s="26"/>
      <c r="S704" s="27"/>
      <c r="T704" s="58"/>
      <c r="U704" s="54"/>
      <c r="V704" s="24"/>
      <c r="W704" s="55"/>
      <c r="X704" s="24"/>
    </row>
    <row r="705" spans="13:24" ht="14.4" x14ac:dyDescent="0.3">
      <c r="M705" s="63"/>
      <c r="N705" s="63"/>
      <c r="O705" s="62"/>
      <c r="P705" s="63"/>
      <c r="Q705" s="62"/>
      <c r="R705" s="26"/>
      <c r="S705" s="27"/>
      <c r="T705" s="58"/>
      <c r="U705" s="54"/>
      <c r="V705" s="24"/>
      <c r="W705" s="55"/>
      <c r="X705" s="24"/>
    </row>
    <row r="706" spans="13:24" ht="14.4" x14ac:dyDescent="0.3">
      <c r="M706" s="63"/>
      <c r="N706" s="63"/>
      <c r="O706" s="62"/>
      <c r="P706" s="63"/>
      <c r="Q706" s="62"/>
      <c r="R706" s="26"/>
      <c r="S706" s="27"/>
      <c r="T706" s="58"/>
      <c r="U706" s="54"/>
      <c r="V706" s="24"/>
      <c r="W706" s="55"/>
      <c r="X706" s="24"/>
    </row>
    <row r="707" spans="13:24" ht="14.4" x14ac:dyDescent="0.3">
      <c r="M707" s="63"/>
      <c r="N707" s="63"/>
      <c r="O707" s="62"/>
      <c r="P707" s="63"/>
      <c r="Q707" s="62"/>
      <c r="R707" s="26"/>
      <c r="S707" s="27"/>
      <c r="T707" s="58"/>
      <c r="U707" s="54"/>
      <c r="V707" s="24"/>
      <c r="W707" s="55"/>
      <c r="X707" s="24"/>
    </row>
    <row r="708" spans="13:24" ht="14.4" x14ac:dyDescent="0.3">
      <c r="M708" s="63"/>
      <c r="N708" s="63"/>
      <c r="O708" s="62"/>
      <c r="P708" s="63"/>
      <c r="Q708" s="62"/>
      <c r="R708" s="26"/>
      <c r="S708" s="27"/>
      <c r="T708" s="58"/>
      <c r="U708" s="54"/>
      <c r="V708" s="24"/>
      <c r="W708" s="55"/>
      <c r="X708" s="24"/>
    </row>
    <row r="709" spans="13:24" ht="14.4" x14ac:dyDescent="0.3">
      <c r="M709" s="63"/>
      <c r="N709" s="63"/>
      <c r="O709" s="62"/>
      <c r="P709" s="63"/>
      <c r="Q709" s="62"/>
      <c r="R709" s="26"/>
      <c r="S709" s="27"/>
      <c r="T709" s="58"/>
      <c r="U709" s="54"/>
      <c r="V709" s="24"/>
      <c r="W709" s="55"/>
      <c r="X709" s="24"/>
    </row>
    <row r="710" spans="13:24" ht="14.4" x14ac:dyDescent="0.3">
      <c r="M710" s="63"/>
      <c r="N710" s="63"/>
      <c r="O710" s="62"/>
      <c r="P710" s="63"/>
      <c r="Q710" s="62"/>
      <c r="R710" s="26"/>
      <c r="S710" s="27"/>
      <c r="T710" s="58"/>
      <c r="U710" s="54"/>
      <c r="V710" s="24"/>
      <c r="W710" s="55"/>
      <c r="X710" s="24"/>
    </row>
    <row r="711" spans="13:24" ht="14.4" x14ac:dyDescent="0.3">
      <c r="M711" s="63"/>
      <c r="N711" s="63"/>
      <c r="O711" s="62"/>
      <c r="P711" s="63"/>
      <c r="Q711" s="62"/>
      <c r="R711" s="26"/>
      <c r="S711" s="27"/>
      <c r="T711" s="58"/>
      <c r="U711" s="54"/>
      <c r="V711" s="24"/>
      <c r="W711" s="55"/>
      <c r="X711" s="24"/>
    </row>
    <row r="712" spans="13:24" ht="14.4" x14ac:dyDescent="0.3">
      <c r="M712" s="63"/>
      <c r="N712" s="63"/>
      <c r="O712" s="62"/>
      <c r="P712" s="63"/>
      <c r="Q712" s="62"/>
      <c r="R712" s="26"/>
      <c r="S712" s="27"/>
      <c r="T712" s="58"/>
      <c r="U712" s="54"/>
      <c r="V712" s="24"/>
      <c r="W712" s="55"/>
      <c r="X712" s="24"/>
    </row>
    <row r="713" spans="13:24" ht="14.4" x14ac:dyDescent="0.3">
      <c r="M713" s="63"/>
      <c r="N713" s="63"/>
      <c r="O713" s="62"/>
      <c r="P713" s="63"/>
      <c r="Q713" s="62"/>
      <c r="R713" s="26"/>
      <c r="S713" s="27"/>
      <c r="T713" s="58"/>
      <c r="U713" s="54"/>
      <c r="V713" s="24"/>
      <c r="W713" s="55"/>
      <c r="X713" s="24"/>
    </row>
    <row r="714" spans="13:24" ht="14.4" x14ac:dyDescent="0.3">
      <c r="M714" s="63"/>
      <c r="N714" s="63"/>
      <c r="O714" s="62"/>
      <c r="P714" s="63"/>
      <c r="Q714" s="62"/>
      <c r="R714" s="26"/>
      <c r="S714" s="27"/>
      <c r="T714" s="58"/>
      <c r="U714" s="54"/>
      <c r="V714" s="24"/>
      <c r="W714" s="55"/>
      <c r="X714" s="24"/>
    </row>
    <row r="715" spans="13:24" ht="14.4" x14ac:dyDescent="0.3">
      <c r="M715" s="63"/>
      <c r="N715" s="63"/>
      <c r="O715" s="62"/>
      <c r="P715" s="63"/>
      <c r="Q715" s="62"/>
      <c r="R715" s="26"/>
      <c r="S715" s="27"/>
      <c r="T715" s="58"/>
      <c r="U715" s="54"/>
      <c r="V715" s="24"/>
      <c r="W715" s="55"/>
      <c r="X715" s="24"/>
    </row>
    <row r="716" spans="13:24" ht="14.4" x14ac:dyDescent="0.3">
      <c r="M716" s="63"/>
      <c r="N716" s="63"/>
      <c r="O716" s="62"/>
      <c r="P716" s="63"/>
      <c r="Q716" s="62"/>
      <c r="R716" s="26"/>
      <c r="S716" s="27"/>
      <c r="T716" s="58"/>
      <c r="U716" s="54"/>
      <c r="V716" s="24"/>
      <c r="W716" s="55"/>
      <c r="X716" s="24"/>
    </row>
    <row r="717" spans="13:24" ht="14.4" x14ac:dyDescent="0.3">
      <c r="M717" s="63"/>
      <c r="N717" s="63"/>
      <c r="O717" s="62"/>
      <c r="P717" s="63"/>
      <c r="Q717" s="62"/>
      <c r="R717" s="26"/>
      <c r="S717" s="27"/>
      <c r="T717" s="58"/>
      <c r="U717" s="54"/>
      <c r="V717" s="24"/>
      <c r="W717" s="55"/>
      <c r="X717" s="24"/>
    </row>
    <row r="718" spans="13:24" ht="14.4" x14ac:dyDescent="0.3">
      <c r="M718" s="63"/>
      <c r="N718" s="63"/>
      <c r="O718" s="62"/>
      <c r="P718" s="63"/>
      <c r="Q718" s="62"/>
      <c r="R718" s="26"/>
      <c r="S718" s="27"/>
      <c r="T718" s="58"/>
      <c r="U718" s="54"/>
      <c r="V718" s="24"/>
      <c r="W718" s="55"/>
      <c r="X718" s="24"/>
    </row>
    <row r="719" spans="13:24" ht="14.4" x14ac:dyDescent="0.3">
      <c r="M719" s="63"/>
      <c r="N719" s="63"/>
      <c r="O719" s="62"/>
      <c r="P719" s="63"/>
      <c r="Q719" s="62"/>
      <c r="R719" s="26"/>
      <c r="S719" s="27"/>
      <c r="T719" s="58"/>
      <c r="U719" s="54"/>
      <c r="V719" s="24"/>
      <c r="W719" s="55"/>
      <c r="X719" s="24"/>
    </row>
    <row r="720" spans="13:24" ht="14.4" x14ac:dyDescent="0.3">
      <c r="M720" s="63"/>
      <c r="N720" s="63"/>
      <c r="O720" s="62"/>
      <c r="P720" s="63"/>
      <c r="Q720" s="62"/>
      <c r="R720" s="26"/>
      <c r="S720" s="27"/>
      <c r="T720" s="58"/>
      <c r="U720" s="54"/>
      <c r="V720" s="24"/>
      <c r="W720" s="55"/>
      <c r="X720" s="24"/>
    </row>
    <row r="721" spans="13:24" ht="14.4" x14ac:dyDescent="0.3">
      <c r="M721" s="63"/>
      <c r="N721" s="63"/>
      <c r="O721" s="62"/>
      <c r="P721" s="63"/>
      <c r="Q721" s="62"/>
      <c r="R721" s="26"/>
      <c r="S721" s="27"/>
      <c r="T721" s="58"/>
      <c r="U721" s="54"/>
      <c r="V721" s="24"/>
      <c r="W721" s="55"/>
      <c r="X721" s="24"/>
    </row>
    <row r="722" spans="13:24" ht="14.4" x14ac:dyDescent="0.3">
      <c r="M722" s="63"/>
      <c r="N722" s="63"/>
      <c r="O722" s="62"/>
      <c r="P722" s="63"/>
      <c r="Q722" s="62"/>
      <c r="R722" s="26"/>
      <c r="S722" s="27"/>
      <c r="T722" s="58"/>
      <c r="U722" s="54"/>
      <c r="V722" s="24"/>
      <c r="W722" s="55"/>
      <c r="X722" s="24"/>
    </row>
    <row r="723" spans="13:24" ht="14.4" x14ac:dyDescent="0.3">
      <c r="M723" s="63"/>
      <c r="N723" s="63"/>
      <c r="O723" s="62"/>
      <c r="P723" s="63"/>
      <c r="Q723" s="62"/>
      <c r="R723" s="26"/>
      <c r="S723" s="27"/>
      <c r="T723" s="58"/>
      <c r="U723" s="54"/>
      <c r="V723" s="24"/>
      <c r="W723" s="55"/>
      <c r="X723" s="24"/>
    </row>
    <row r="724" spans="13:24" ht="14.4" x14ac:dyDescent="0.3">
      <c r="M724" s="63"/>
      <c r="N724" s="63"/>
      <c r="O724" s="62"/>
      <c r="P724" s="63"/>
      <c r="Q724" s="62"/>
      <c r="R724" s="26"/>
      <c r="S724" s="27"/>
      <c r="T724" s="58"/>
      <c r="U724" s="54"/>
      <c r="V724" s="24"/>
      <c r="W724" s="55"/>
      <c r="X724" s="24"/>
    </row>
    <row r="725" spans="13:24" ht="14.4" x14ac:dyDescent="0.3">
      <c r="M725" s="63"/>
      <c r="N725" s="63"/>
      <c r="O725" s="62"/>
      <c r="P725" s="63"/>
      <c r="Q725" s="62"/>
      <c r="R725" s="26"/>
      <c r="S725" s="27"/>
      <c r="T725" s="58"/>
      <c r="U725" s="54"/>
      <c r="V725" s="24"/>
      <c r="W725" s="55"/>
      <c r="X725" s="24"/>
    </row>
    <row r="726" spans="13:24" ht="14.4" x14ac:dyDescent="0.3">
      <c r="M726" s="63"/>
      <c r="N726" s="63"/>
      <c r="O726" s="62"/>
      <c r="P726" s="63"/>
      <c r="Q726" s="62"/>
      <c r="R726" s="26"/>
      <c r="S726" s="27"/>
      <c r="T726" s="58"/>
      <c r="U726" s="54"/>
      <c r="V726" s="24"/>
      <c r="W726" s="55"/>
      <c r="X726" s="24"/>
    </row>
    <row r="727" spans="13:24" ht="14.4" x14ac:dyDescent="0.3">
      <c r="M727" s="63"/>
      <c r="N727" s="63"/>
      <c r="O727" s="62"/>
      <c r="P727" s="63"/>
      <c r="Q727" s="62"/>
      <c r="R727" s="26"/>
      <c r="S727" s="27"/>
      <c r="T727" s="58"/>
      <c r="U727" s="54"/>
      <c r="V727" s="24"/>
      <c r="W727" s="55"/>
      <c r="X727" s="24"/>
    </row>
    <row r="728" spans="13:24" ht="14.4" x14ac:dyDescent="0.3">
      <c r="M728" s="63"/>
      <c r="N728" s="63"/>
      <c r="O728" s="62"/>
      <c r="P728" s="63"/>
      <c r="Q728" s="62"/>
      <c r="R728" s="26"/>
      <c r="S728" s="27"/>
      <c r="T728" s="58"/>
      <c r="U728" s="54"/>
      <c r="V728" s="24"/>
      <c r="W728" s="55"/>
      <c r="X728" s="24"/>
    </row>
    <row r="729" spans="13:24" ht="14.4" x14ac:dyDescent="0.3">
      <c r="M729" s="63"/>
      <c r="N729" s="63"/>
      <c r="O729" s="62"/>
      <c r="P729" s="63"/>
      <c r="Q729" s="62"/>
      <c r="R729" s="26"/>
      <c r="S729" s="27"/>
      <c r="T729" s="58"/>
      <c r="U729" s="54"/>
      <c r="V729" s="24"/>
      <c r="W729" s="55"/>
      <c r="X729" s="24"/>
    </row>
    <row r="730" spans="13:24" ht="14.4" x14ac:dyDescent="0.3">
      <c r="M730" s="63"/>
      <c r="N730" s="63"/>
      <c r="O730" s="62"/>
      <c r="P730" s="63"/>
      <c r="Q730" s="62"/>
      <c r="R730" s="26"/>
      <c r="S730" s="27"/>
      <c r="T730" s="58"/>
      <c r="U730" s="54"/>
      <c r="V730" s="24"/>
      <c r="W730" s="55"/>
      <c r="X730" s="24"/>
    </row>
    <row r="731" spans="13:24" ht="14.4" x14ac:dyDescent="0.3">
      <c r="M731" s="63"/>
      <c r="N731" s="63"/>
      <c r="O731" s="62"/>
      <c r="P731" s="63"/>
      <c r="Q731" s="62"/>
      <c r="R731" s="26"/>
      <c r="S731" s="27"/>
      <c r="T731" s="58"/>
      <c r="U731" s="54"/>
      <c r="V731" s="24"/>
      <c r="W731" s="55"/>
      <c r="X731" s="24"/>
    </row>
    <row r="732" spans="13:24" ht="14.4" x14ac:dyDescent="0.3">
      <c r="M732" s="63"/>
      <c r="N732" s="63"/>
      <c r="O732" s="62"/>
      <c r="P732" s="63"/>
      <c r="Q732" s="62"/>
      <c r="R732" s="26"/>
      <c r="S732" s="27"/>
      <c r="T732" s="58"/>
      <c r="U732" s="54"/>
      <c r="V732" s="24"/>
      <c r="W732" s="55"/>
      <c r="X732" s="24"/>
    </row>
    <row r="733" spans="13:24" ht="14.4" x14ac:dyDescent="0.3">
      <c r="M733" s="63"/>
      <c r="N733" s="63"/>
      <c r="O733" s="62"/>
      <c r="P733" s="63"/>
      <c r="Q733" s="62"/>
      <c r="R733" s="26"/>
      <c r="S733" s="27"/>
      <c r="T733" s="58"/>
      <c r="U733" s="54"/>
      <c r="V733" s="24"/>
      <c r="W733" s="55"/>
      <c r="X733" s="24"/>
    </row>
    <row r="734" spans="13:24" ht="14.4" x14ac:dyDescent="0.3">
      <c r="M734" s="63"/>
      <c r="N734" s="63"/>
      <c r="O734" s="62"/>
      <c r="P734" s="63"/>
      <c r="Q734" s="62"/>
      <c r="R734" s="26"/>
      <c r="S734" s="27"/>
      <c r="T734" s="58"/>
      <c r="U734" s="54"/>
      <c r="V734" s="24"/>
      <c r="W734" s="55"/>
      <c r="X734" s="24"/>
    </row>
    <row r="735" spans="13:24" ht="14.4" x14ac:dyDescent="0.3">
      <c r="M735" s="63"/>
      <c r="N735" s="63"/>
      <c r="O735" s="62"/>
      <c r="P735" s="63"/>
      <c r="Q735" s="62"/>
      <c r="R735" s="26"/>
      <c r="S735" s="27"/>
      <c r="T735" s="58"/>
      <c r="U735" s="54"/>
      <c r="V735" s="24"/>
      <c r="W735" s="55"/>
      <c r="X735" s="24"/>
    </row>
    <row r="736" spans="13:24" ht="14.4" x14ac:dyDescent="0.3">
      <c r="M736" s="63"/>
      <c r="N736" s="63"/>
      <c r="O736" s="62"/>
      <c r="P736" s="63"/>
      <c r="Q736" s="62"/>
      <c r="R736" s="26"/>
      <c r="S736" s="27"/>
      <c r="T736" s="58"/>
      <c r="U736" s="54"/>
      <c r="V736" s="24"/>
      <c r="W736" s="55"/>
      <c r="X736" s="24"/>
    </row>
    <row r="737" spans="13:24" ht="14.4" x14ac:dyDescent="0.3">
      <c r="M737" s="63"/>
      <c r="N737" s="63"/>
      <c r="O737" s="62"/>
      <c r="P737" s="63"/>
      <c r="Q737" s="62"/>
      <c r="R737" s="26"/>
      <c r="S737" s="27"/>
      <c r="T737" s="58"/>
      <c r="U737" s="54"/>
      <c r="V737" s="24"/>
      <c r="W737" s="55"/>
      <c r="X737" s="24"/>
    </row>
    <row r="738" spans="13:24" ht="14.4" x14ac:dyDescent="0.3">
      <c r="M738" s="63"/>
      <c r="N738" s="63"/>
      <c r="O738" s="62"/>
      <c r="P738" s="63"/>
      <c r="Q738" s="62"/>
      <c r="R738" s="26"/>
      <c r="S738" s="27"/>
      <c r="T738" s="58"/>
      <c r="U738" s="54"/>
      <c r="V738" s="24"/>
      <c r="W738" s="55"/>
      <c r="X738" s="24"/>
    </row>
    <row r="739" spans="13:24" ht="14.4" x14ac:dyDescent="0.3">
      <c r="M739" s="63"/>
      <c r="N739" s="63"/>
      <c r="O739" s="62"/>
      <c r="P739" s="63"/>
      <c r="Q739" s="62"/>
      <c r="R739" s="26"/>
      <c r="S739" s="27"/>
      <c r="T739" s="58"/>
      <c r="U739" s="54"/>
      <c r="V739" s="24"/>
      <c r="W739" s="55"/>
      <c r="X739" s="24"/>
    </row>
    <row r="740" spans="13:24" ht="14.4" x14ac:dyDescent="0.3">
      <c r="M740" s="63"/>
      <c r="N740" s="63"/>
      <c r="O740" s="62"/>
      <c r="P740" s="63"/>
      <c r="Q740" s="62"/>
      <c r="R740" s="26"/>
      <c r="S740" s="27"/>
      <c r="T740" s="58"/>
      <c r="U740" s="54"/>
      <c r="V740" s="24"/>
      <c r="W740" s="55"/>
      <c r="X740" s="24"/>
    </row>
    <row r="741" spans="13:24" ht="14.4" x14ac:dyDescent="0.3">
      <c r="M741" s="63"/>
      <c r="N741" s="63"/>
      <c r="O741" s="62"/>
      <c r="P741" s="63"/>
      <c r="Q741" s="62"/>
      <c r="R741" s="26"/>
      <c r="S741" s="27"/>
      <c r="T741" s="58"/>
      <c r="U741" s="54"/>
      <c r="V741" s="24"/>
      <c r="W741" s="55"/>
      <c r="X741" s="24"/>
    </row>
    <row r="742" spans="13:24" ht="14.4" x14ac:dyDescent="0.3">
      <c r="M742" s="63"/>
      <c r="N742" s="63"/>
      <c r="O742" s="62"/>
      <c r="P742" s="63"/>
      <c r="Q742" s="62"/>
      <c r="R742" s="26"/>
      <c r="S742" s="27"/>
      <c r="T742" s="58"/>
      <c r="U742" s="54"/>
      <c r="V742" s="24"/>
      <c r="W742" s="55"/>
      <c r="X742" s="24"/>
    </row>
    <row r="743" spans="13:24" ht="14.4" x14ac:dyDescent="0.3">
      <c r="M743" s="63"/>
      <c r="N743" s="63"/>
      <c r="O743" s="62"/>
      <c r="P743" s="63"/>
      <c r="Q743" s="62"/>
      <c r="R743" s="26"/>
      <c r="S743" s="27"/>
      <c r="T743" s="58"/>
      <c r="U743" s="54"/>
      <c r="V743" s="24"/>
      <c r="W743" s="55"/>
      <c r="X743" s="24"/>
    </row>
    <row r="744" spans="13:24" ht="14.4" x14ac:dyDescent="0.3">
      <c r="M744" s="63"/>
      <c r="N744" s="63"/>
      <c r="O744" s="62"/>
      <c r="P744" s="63"/>
      <c r="Q744" s="62"/>
      <c r="R744" s="26"/>
      <c r="S744" s="27"/>
      <c r="T744" s="58"/>
      <c r="U744" s="54"/>
      <c r="V744" s="24"/>
      <c r="W744" s="55"/>
      <c r="X744" s="24"/>
    </row>
    <row r="745" spans="13:24" ht="14.4" x14ac:dyDescent="0.3">
      <c r="M745" s="63"/>
      <c r="N745" s="63"/>
      <c r="O745" s="62"/>
      <c r="P745" s="63"/>
      <c r="Q745" s="62"/>
      <c r="R745" s="26"/>
      <c r="S745" s="27"/>
      <c r="T745" s="58"/>
      <c r="U745" s="54"/>
      <c r="V745" s="24"/>
      <c r="W745" s="55"/>
      <c r="X745" s="24"/>
    </row>
    <row r="746" spans="13:24" ht="14.4" x14ac:dyDescent="0.3">
      <c r="M746" s="63"/>
      <c r="N746" s="63"/>
      <c r="O746" s="62"/>
      <c r="P746" s="63"/>
      <c r="Q746" s="62"/>
      <c r="R746" s="26"/>
      <c r="S746" s="27"/>
      <c r="T746" s="58"/>
      <c r="U746" s="54"/>
      <c r="V746" s="24"/>
      <c r="W746" s="55"/>
      <c r="X746" s="24"/>
    </row>
    <row r="747" spans="13:24" ht="14.4" x14ac:dyDescent="0.3">
      <c r="M747" s="63"/>
      <c r="N747" s="63"/>
      <c r="O747" s="62"/>
      <c r="P747" s="63"/>
      <c r="Q747" s="62"/>
      <c r="R747" s="26"/>
      <c r="S747" s="27"/>
      <c r="T747" s="58"/>
      <c r="U747" s="54"/>
      <c r="V747" s="24"/>
      <c r="W747" s="55"/>
      <c r="X747" s="24"/>
    </row>
    <row r="748" spans="13:24" ht="14.4" x14ac:dyDescent="0.3">
      <c r="M748" s="63"/>
      <c r="N748" s="63"/>
      <c r="O748" s="62"/>
      <c r="P748" s="63"/>
      <c r="Q748" s="62"/>
      <c r="R748" s="26"/>
      <c r="S748" s="27"/>
      <c r="T748" s="58"/>
      <c r="U748" s="54"/>
      <c r="V748" s="24"/>
      <c r="W748" s="55"/>
      <c r="X748" s="24"/>
    </row>
    <row r="749" spans="13:24" ht="14.4" x14ac:dyDescent="0.3">
      <c r="M749" s="63"/>
      <c r="N749" s="63"/>
      <c r="O749" s="62"/>
      <c r="P749" s="63"/>
      <c r="Q749" s="62"/>
      <c r="R749" s="26"/>
      <c r="S749" s="27"/>
      <c r="T749" s="58"/>
      <c r="U749" s="54"/>
      <c r="V749" s="24"/>
      <c r="W749" s="55"/>
      <c r="X749" s="24"/>
    </row>
    <row r="750" spans="13:24" ht="14.4" x14ac:dyDescent="0.3">
      <c r="M750" s="63"/>
      <c r="N750" s="63"/>
      <c r="O750" s="62"/>
      <c r="P750" s="63"/>
      <c r="Q750" s="62"/>
      <c r="R750" s="26"/>
      <c r="S750" s="27"/>
      <c r="T750" s="58"/>
      <c r="U750" s="54"/>
      <c r="V750" s="24"/>
      <c r="W750" s="55"/>
      <c r="X750" s="24"/>
    </row>
    <row r="751" spans="13:24" ht="14.4" x14ac:dyDescent="0.3">
      <c r="M751" s="63"/>
      <c r="N751" s="63"/>
      <c r="O751" s="62"/>
      <c r="P751" s="63"/>
      <c r="Q751" s="62"/>
      <c r="R751" s="26"/>
      <c r="S751" s="27"/>
      <c r="T751" s="58"/>
      <c r="U751" s="54"/>
      <c r="V751" s="24"/>
      <c r="W751" s="55"/>
      <c r="X751" s="24"/>
    </row>
    <row r="752" spans="13:24" ht="14.4" x14ac:dyDescent="0.3">
      <c r="M752" s="63"/>
      <c r="N752" s="63"/>
      <c r="O752" s="62"/>
      <c r="P752" s="63"/>
      <c r="Q752" s="62"/>
      <c r="R752" s="26"/>
      <c r="S752" s="27"/>
      <c r="T752" s="58"/>
      <c r="U752" s="54"/>
      <c r="V752" s="24"/>
      <c r="W752" s="55"/>
      <c r="X752" s="24"/>
    </row>
    <row r="753" spans="13:24" ht="14.4" x14ac:dyDescent="0.3">
      <c r="M753" s="63"/>
      <c r="N753" s="63"/>
      <c r="O753" s="62"/>
      <c r="P753" s="63"/>
      <c r="Q753" s="62"/>
      <c r="R753" s="26"/>
      <c r="S753" s="27"/>
      <c r="T753" s="58"/>
      <c r="U753" s="54"/>
      <c r="V753" s="24"/>
      <c r="W753" s="55"/>
      <c r="X753" s="24"/>
    </row>
    <row r="754" spans="13:24" ht="14.4" x14ac:dyDescent="0.3">
      <c r="M754" s="63"/>
      <c r="N754" s="63"/>
      <c r="O754" s="62"/>
      <c r="P754" s="63"/>
      <c r="Q754" s="62"/>
      <c r="R754" s="26"/>
      <c r="S754" s="27"/>
      <c r="T754" s="58"/>
      <c r="U754" s="54"/>
      <c r="V754" s="24"/>
      <c r="W754" s="55"/>
      <c r="X754" s="24"/>
    </row>
    <row r="755" spans="13:24" ht="14.4" x14ac:dyDescent="0.3">
      <c r="M755" s="63"/>
      <c r="N755" s="63"/>
      <c r="O755" s="62"/>
      <c r="P755" s="63"/>
      <c r="Q755" s="62"/>
      <c r="R755" s="26"/>
      <c r="S755" s="27"/>
      <c r="T755" s="58"/>
      <c r="U755" s="54"/>
      <c r="V755" s="24"/>
      <c r="W755" s="55"/>
      <c r="X755" s="24"/>
    </row>
    <row r="756" spans="13:24" ht="14.4" x14ac:dyDescent="0.3">
      <c r="M756" s="63"/>
      <c r="N756" s="63"/>
      <c r="O756" s="62"/>
      <c r="P756" s="63"/>
      <c r="Q756" s="62"/>
      <c r="R756" s="26"/>
      <c r="S756" s="27"/>
      <c r="T756" s="58"/>
      <c r="U756" s="54"/>
      <c r="V756" s="24"/>
      <c r="W756" s="55"/>
      <c r="X756" s="24"/>
    </row>
    <row r="757" spans="13:24" ht="14.4" x14ac:dyDescent="0.3">
      <c r="M757" s="63"/>
      <c r="N757" s="63"/>
      <c r="O757" s="62"/>
      <c r="P757" s="63"/>
      <c r="Q757" s="62"/>
      <c r="R757" s="26"/>
      <c r="S757" s="27"/>
      <c r="T757" s="58"/>
      <c r="U757" s="54"/>
      <c r="V757" s="24"/>
      <c r="W757" s="55"/>
      <c r="X757" s="24"/>
    </row>
    <row r="758" spans="13:24" ht="14.4" x14ac:dyDescent="0.3">
      <c r="M758" s="63"/>
      <c r="N758" s="63"/>
      <c r="O758" s="62"/>
      <c r="P758" s="63"/>
      <c r="Q758" s="62"/>
      <c r="R758" s="26"/>
      <c r="S758" s="27"/>
      <c r="T758" s="58"/>
      <c r="U758" s="54"/>
      <c r="V758" s="24"/>
      <c r="W758" s="55"/>
      <c r="X758" s="24"/>
    </row>
    <row r="759" spans="13:24" ht="14.4" x14ac:dyDescent="0.3">
      <c r="M759" s="63"/>
      <c r="N759" s="63"/>
      <c r="O759" s="62"/>
      <c r="P759" s="63"/>
      <c r="Q759" s="62"/>
      <c r="R759" s="26"/>
      <c r="S759" s="27"/>
      <c r="T759" s="58"/>
      <c r="U759" s="54"/>
      <c r="V759" s="24"/>
      <c r="W759" s="55"/>
      <c r="X759" s="24"/>
    </row>
    <row r="760" spans="13:24" ht="14.4" x14ac:dyDescent="0.3">
      <c r="M760" s="63"/>
      <c r="N760" s="63"/>
      <c r="O760" s="62"/>
      <c r="P760" s="63"/>
      <c r="Q760" s="62"/>
      <c r="R760" s="26"/>
      <c r="S760" s="27"/>
      <c r="T760" s="58"/>
      <c r="U760" s="54"/>
      <c r="V760" s="24"/>
      <c r="W760" s="55"/>
      <c r="X760" s="24"/>
    </row>
    <row r="761" spans="13:24" ht="14.4" x14ac:dyDescent="0.3">
      <c r="M761" s="63"/>
      <c r="N761" s="63"/>
      <c r="O761" s="62"/>
      <c r="P761" s="63"/>
      <c r="Q761" s="62"/>
      <c r="R761" s="26"/>
      <c r="S761" s="27"/>
      <c r="T761" s="58"/>
      <c r="U761" s="54"/>
      <c r="V761" s="24"/>
      <c r="W761" s="55"/>
      <c r="X761" s="24"/>
    </row>
    <row r="762" spans="13:24" ht="14.4" x14ac:dyDescent="0.3">
      <c r="M762" s="63"/>
      <c r="N762" s="63"/>
      <c r="O762" s="62"/>
      <c r="P762" s="63"/>
      <c r="Q762" s="62"/>
      <c r="R762" s="26"/>
      <c r="S762" s="27"/>
      <c r="T762" s="58"/>
      <c r="U762" s="54"/>
      <c r="V762" s="24"/>
      <c r="W762" s="55"/>
      <c r="X762" s="24"/>
    </row>
    <row r="763" spans="13:24" ht="14.4" x14ac:dyDescent="0.3">
      <c r="M763" s="63"/>
      <c r="N763" s="63"/>
      <c r="O763" s="62"/>
      <c r="P763" s="63"/>
      <c r="Q763" s="62"/>
      <c r="R763" s="26"/>
      <c r="S763" s="27"/>
      <c r="T763" s="58"/>
      <c r="U763" s="54"/>
      <c r="V763" s="24"/>
      <c r="W763" s="55"/>
      <c r="X763" s="24"/>
    </row>
    <row r="764" spans="13:24" ht="14.4" x14ac:dyDescent="0.3">
      <c r="M764" s="63"/>
      <c r="N764" s="63"/>
      <c r="O764" s="62"/>
      <c r="P764" s="63"/>
      <c r="Q764" s="62"/>
      <c r="R764" s="26"/>
      <c r="S764" s="27"/>
      <c r="T764" s="58"/>
      <c r="U764" s="54"/>
      <c r="V764" s="24"/>
      <c r="W764" s="55"/>
      <c r="X764" s="24"/>
    </row>
    <row r="765" spans="13:24" ht="14.4" x14ac:dyDescent="0.3">
      <c r="M765" s="63"/>
      <c r="N765" s="63"/>
      <c r="O765" s="62"/>
      <c r="P765" s="63"/>
      <c r="Q765" s="62"/>
      <c r="R765" s="26"/>
      <c r="S765" s="27"/>
      <c r="T765" s="58"/>
      <c r="U765" s="54"/>
      <c r="V765" s="24"/>
      <c r="W765" s="55"/>
      <c r="X765" s="24"/>
    </row>
    <row r="766" spans="13:24" ht="14.4" x14ac:dyDescent="0.3">
      <c r="M766" s="63"/>
      <c r="N766" s="63"/>
      <c r="O766" s="62"/>
      <c r="P766" s="63"/>
      <c r="Q766" s="62"/>
      <c r="R766" s="26"/>
      <c r="S766" s="27"/>
      <c r="T766" s="58"/>
      <c r="U766" s="54"/>
      <c r="V766" s="24"/>
      <c r="W766" s="55"/>
      <c r="X766" s="24"/>
    </row>
    <row r="767" spans="13:24" ht="14.4" x14ac:dyDescent="0.3">
      <c r="M767" s="63"/>
      <c r="N767" s="63"/>
      <c r="O767" s="62"/>
      <c r="P767" s="63"/>
      <c r="Q767" s="62"/>
      <c r="R767" s="26"/>
      <c r="S767" s="27"/>
      <c r="T767" s="58"/>
      <c r="U767" s="54"/>
      <c r="V767" s="24"/>
      <c r="W767" s="55"/>
      <c r="X767" s="24"/>
    </row>
    <row r="768" spans="13:24" ht="14.4" x14ac:dyDescent="0.3">
      <c r="M768" s="63"/>
      <c r="N768" s="63"/>
      <c r="O768" s="62"/>
      <c r="P768" s="63"/>
      <c r="Q768" s="62"/>
      <c r="R768" s="26"/>
      <c r="S768" s="27"/>
      <c r="T768" s="58"/>
      <c r="U768" s="54"/>
      <c r="V768" s="24"/>
      <c r="W768" s="55"/>
      <c r="X768" s="24"/>
    </row>
    <row r="769" spans="13:24" ht="14.4" x14ac:dyDescent="0.3">
      <c r="M769" s="63"/>
      <c r="N769" s="63"/>
      <c r="O769" s="62"/>
      <c r="P769" s="63"/>
      <c r="Q769" s="62"/>
      <c r="R769" s="26"/>
      <c r="S769" s="27"/>
      <c r="T769" s="58"/>
      <c r="U769" s="54"/>
      <c r="V769" s="24"/>
      <c r="W769" s="55"/>
      <c r="X769" s="24"/>
    </row>
    <row r="770" spans="13:24" ht="14.4" x14ac:dyDescent="0.3">
      <c r="M770" s="63"/>
      <c r="N770" s="63"/>
      <c r="O770" s="62"/>
      <c r="P770" s="63"/>
      <c r="Q770" s="62"/>
      <c r="R770" s="26"/>
      <c r="S770" s="27"/>
      <c r="T770" s="58"/>
      <c r="U770" s="54"/>
      <c r="V770" s="24"/>
      <c r="W770" s="55"/>
      <c r="X770" s="24"/>
    </row>
    <row r="771" spans="13:24" ht="14.4" x14ac:dyDescent="0.3">
      <c r="M771" s="63"/>
      <c r="N771" s="63"/>
      <c r="O771" s="62"/>
      <c r="P771" s="63"/>
      <c r="Q771" s="62"/>
      <c r="R771" s="26"/>
      <c r="S771" s="27"/>
      <c r="T771" s="58"/>
      <c r="U771" s="54"/>
      <c r="V771" s="24"/>
      <c r="W771" s="55"/>
      <c r="X771" s="24"/>
    </row>
    <row r="772" spans="13:24" ht="14.4" x14ac:dyDescent="0.3">
      <c r="M772" s="63"/>
      <c r="N772" s="63"/>
      <c r="O772" s="62"/>
      <c r="P772" s="63"/>
      <c r="Q772" s="62"/>
      <c r="R772" s="26"/>
      <c r="S772" s="27"/>
      <c r="T772" s="58"/>
      <c r="U772" s="54"/>
      <c r="V772" s="24"/>
      <c r="W772" s="55"/>
      <c r="X772" s="24"/>
    </row>
    <row r="773" spans="13:24" ht="14.4" x14ac:dyDescent="0.3">
      <c r="M773" s="63"/>
      <c r="N773" s="63"/>
      <c r="O773" s="62"/>
      <c r="P773" s="63"/>
      <c r="Q773" s="62"/>
      <c r="R773" s="26"/>
      <c r="S773" s="27"/>
      <c r="T773" s="58"/>
      <c r="U773" s="54"/>
      <c r="V773" s="24"/>
      <c r="W773" s="55"/>
      <c r="X773" s="24"/>
    </row>
    <row r="774" spans="13:24" ht="14.4" x14ac:dyDescent="0.3">
      <c r="M774" s="63"/>
      <c r="N774" s="63"/>
      <c r="O774" s="62"/>
      <c r="P774" s="63"/>
      <c r="Q774" s="62"/>
      <c r="R774" s="26"/>
      <c r="S774" s="27"/>
      <c r="T774" s="58"/>
      <c r="U774" s="54"/>
      <c r="V774" s="24"/>
      <c r="W774" s="55"/>
      <c r="X774" s="24"/>
    </row>
    <row r="775" spans="13:24" ht="14.4" x14ac:dyDescent="0.3">
      <c r="M775" s="63"/>
      <c r="N775" s="63"/>
      <c r="O775" s="62"/>
      <c r="P775" s="63"/>
      <c r="Q775" s="62"/>
      <c r="R775" s="26"/>
      <c r="S775" s="27"/>
      <c r="T775" s="58"/>
      <c r="U775" s="54"/>
      <c r="V775" s="24"/>
      <c r="W775" s="55"/>
      <c r="X775" s="24"/>
    </row>
    <row r="776" spans="13:24" ht="14.4" x14ac:dyDescent="0.3">
      <c r="M776" s="63"/>
      <c r="N776" s="63"/>
      <c r="O776" s="62"/>
      <c r="P776" s="63"/>
      <c r="Q776" s="62"/>
      <c r="R776" s="26"/>
      <c r="S776" s="27"/>
      <c r="T776" s="58"/>
      <c r="U776" s="54"/>
      <c r="V776" s="24"/>
      <c r="W776" s="55"/>
      <c r="X776" s="24"/>
    </row>
    <row r="777" spans="13:24" ht="14.4" x14ac:dyDescent="0.3">
      <c r="M777" s="63"/>
      <c r="N777" s="63"/>
      <c r="O777" s="62"/>
      <c r="P777" s="63"/>
      <c r="Q777" s="62"/>
      <c r="R777" s="26"/>
      <c r="S777" s="27"/>
      <c r="T777" s="58"/>
      <c r="U777" s="54"/>
      <c r="V777" s="24"/>
      <c r="W777" s="55"/>
      <c r="X777" s="24"/>
    </row>
    <row r="778" spans="13:24" ht="14.4" x14ac:dyDescent="0.3">
      <c r="M778" s="63"/>
      <c r="N778" s="63"/>
      <c r="O778" s="62"/>
      <c r="P778" s="63"/>
      <c r="Q778" s="62"/>
      <c r="R778" s="26"/>
      <c r="S778" s="27"/>
      <c r="T778" s="58"/>
      <c r="U778" s="54"/>
      <c r="V778" s="24"/>
      <c r="W778" s="55"/>
      <c r="X778" s="24"/>
    </row>
    <row r="779" spans="13:24" ht="14.4" x14ac:dyDescent="0.3">
      <c r="M779" s="63"/>
      <c r="N779" s="63"/>
      <c r="O779" s="62"/>
      <c r="P779" s="63"/>
      <c r="Q779" s="62"/>
      <c r="R779" s="26"/>
      <c r="S779" s="27"/>
      <c r="T779" s="58"/>
      <c r="U779" s="54"/>
      <c r="V779" s="24"/>
      <c r="W779" s="55"/>
      <c r="X779" s="24"/>
    </row>
    <row r="780" spans="13:24" ht="14.4" x14ac:dyDescent="0.3">
      <c r="M780" s="63"/>
      <c r="N780" s="63"/>
      <c r="O780" s="62"/>
      <c r="P780" s="63"/>
      <c r="Q780" s="62"/>
      <c r="R780" s="26"/>
      <c r="S780" s="27"/>
      <c r="T780" s="58"/>
      <c r="U780" s="54"/>
      <c r="V780" s="24"/>
      <c r="W780" s="55"/>
      <c r="X780" s="24"/>
    </row>
    <row r="781" spans="13:24" ht="14.4" x14ac:dyDescent="0.3">
      <c r="M781" s="63"/>
      <c r="N781" s="63"/>
      <c r="O781" s="62"/>
      <c r="P781" s="63"/>
      <c r="Q781" s="62"/>
      <c r="R781" s="26"/>
      <c r="S781" s="27"/>
      <c r="T781" s="58"/>
      <c r="U781" s="54"/>
      <c r="V781" s="24"/>
      <c r="W781" s="55"/>
      <c r="X781" s="24"/>
    </row>
    <row r="782" spans="13:24" ht="14.4" x14ac:dyDescent="0.3">
      <c r="M782" s="63"/>
      <c r="N782" s="63"/>
      <c r="O782" s="62"/>
      <c r="P782" s="63"/>
      <c r="Q782" s="62"/>
      <c r="R782" s="26"/>
      <c r="S782" s="27"/>
      <c r="T782" s="58"/>
      <c r="U782" s="54"/>
      <c r="V782" s="24"/>
      <c r="W782" s="55"/>
      <c r="X782" s="24"/>
    </row>
    <row r="783" spans="13:24" ht="14.4" x14ac:dyDescent="0.3">
      <c r="M783" s="63"/>
      <c r="N783" s="63"/>
      <c r="O783" s="62"/>
      <c r="P783" s="63"/>
      <c r="Q783" s="62"/>
      <c r="R783" s="26"/>
      <c r="S783" s="27"/>
      <c r="T783" s="58"/>
      <c r="U783" s="54"/>
      <c r="V783" s="24"/>
      <c r="W783" s="55"/>
      <c r="X783" s="24"/>
    </row>
    <row r="784" spans="13:24" ht="14.4" x14ac:dyDescent="0.3">
      <c r="M784" s="63"/>
      <c r="N784" s="63"/>
      <c r="O784" s="62"/>
      <c r="P784" s="63"/>
      <c r="Q784" s="62"/>
      <c r="R784" s="26"/>
      <c r="S784" s="27"/>
      <c r="T784" s="58"/>
      <c r="U784" s="54"/>
      <c r="V784" s="24"/>
      <c r="W784" s="55"/>
      <c r="X784" s="24"/>
    </row>
    <row r="785" spans="13:24" ht="14.4" x14ac:dyDescent="0.3">
      <c r="M785" s="63"/>
      <c r="N785" s="63"/>
      <c r="O785" s="62"/>
      <c r="P785" s="63"/>
      <c r="Q785" s="62"/>
      <c r="R785" s="26"/>
      <c r="S785" s="27"/>
      <c r="T785" s="58"/>
      <c r="U785" s="54"/>
      <c r="V785" s="24"/>
      <c r="W785" s="55"/>
      <c r="X785" s="24"/>
    </row>
    <row r="786" spans="13:24" ht="14.4" x14ac:dyDescent="0.3">
      <c r="M786" s="63"/>
      <c r="N786" s="63"/>
      <c r="O786" s="62"/>
      <c r="P786" s="63"/>
      <c r="Q786" s="62"/>
      <c r="R786" s="26"/>
      <c r="S786" s="27"/>
      <c r="T786" s="58"/>
      <c r="U786" s="54"/>
      <c r="V786" s="24"/>
      <c r="W786" s="55"/>
      <c r="X786" s="24"/>
    </row>
    <row r="787" spans="13:24" ht="14.4" x14ac:dyDescent="0.3">
      <c r="M787" s="63"/>
      <c r="N787" s="63"/>
      <c r="O787" s="62"/>
      <c r="P787" s="63"/>
      <c r="Q787" s="62"/>
      <c r="R787" s="26"/>
      <c r="S787" s="27"/>
      <c r="T787" s="58"/>
      <c r="U787" s="54"/>
      <c r="V787" s="24"/>
      <c r="W787" s="55"/>
      <c r="X787" s="24"/>
    </row>
    <row r="788" spans="13:24" ht="14.4" x14ac:dyDescent="0.3">
      <c r="M788" s="63"/>
      <c r="N788" s="63"/>
      <c r="O788" s="62"/>
      <c r="P788" s="63"/>
      <c r="Q788" s="62"/>
      <c r="R788" s="26"/>
      <c r="S788" s="27"/>
      <c r="T788" s="58"/>
      <c r="U788" s="54"/>
      <c r="V788" s="24"/>
      <c r="W788" s="55"/>
      <c r="X788" s="24"/>
    </row>
    <row r="789" spans="13:24" ht="14.4" x14ac:dyDescent="0.3">
      <c r="M789" s="63"/>
      <c r="N789" s="63"/>
      <c r="O789" s="62"/>
      <c r="P789" s="63"/>
      <c r="Q789" s="62"/>
      <c r="R789" s="26"/>
      <c r="S789" s="27"/>
      <c r="T789" s="58"/>
      <c r="U789" s="54"/>
      <c r="V789" s="24"/>
      <c r="W789" s="55"/>
      <c r="X789" s="24"/>
    </row>
    <row r="790" spans="13:24" ht="14.4" x14ac:dyDescent="0.3">
      <c r="M790" s="63"/>
      <c r="N790" s="63"/>
      <c r="O790" s="62"/>
      <c r="P790" s="63"/>
      <c r="Q790" s="62"/>
      <c r="R790" s="26"/>
      <c r="S790" s="27"/>
      <c r="T790" s="58"/>
      <c r="U790" s="54"/>
      <c r="V790" s="24"/>
      <c r="W790" s="55"/>
      <c r="X790" s="24"/>
    </row>
    <row r="791" spans="13:24" ht="14.4" x14ac:dyDescent="0.3">
      <c r="M791" s="63"/>
      <c r="N791" s="63"/>
      <c r="O791" s="62"/>
      <c r="P791" s="63"/>
      <c r="Q791" s="62"/>
      <c r="R791" s="26"/>
      <c r="S791" s="27"/>
      <c r="T791" s="58"/>
      <c r="U791" s="54"/>
      <c r="V791" s="24"/>
      <c r="W791" s="55"/>
      <c r="X791" s="24"/>
    </row>
    <row r="792" spans="13:24" ht="14.4" x14ac:dyDescent="0.3">
      <c r="M792" s="63"/>
      <c r="N792" s="63"/>
      <c r="O792" s="62"/>
      <c r="P792" s="63"/>
      <c r="Q792" s="62"/>
      <c r="R792" s="26"/>
      <c r="S792" s="27"/>
      <c r="T792" s="58"/>
      <c r="U792" s="54"/>
      <c r="V792" s="24"/>
      <c r="W792" s="55"/>
      <c r="X792" s="24"/>
    </row>
    <row r="793" spans="13:24" ht="14.4" x14ac:dyDescent="0.3">
      <c r="M793" s="63"/>
      <c r="N793" s="63"/>
      <c r="O793" s="62"/>
      <c r="P793" s="63"/>
      <c r="Q793" s="62"/>
      <c r="R793" s="26"/>
      <c r="S793" s="27"/>
      <c r="T793" s="58"/>
      <c r="U793" s="54"/>
      <c r="V793" s="24"/>
      <c r="W793" s="55"/>
      <c r="X793" s="24"/>
    </row>
    <row r="794" spans="13:24" ht="14.4" x14ac:dyDescent="0.3">
      <c r="M794" s="63"/>
      <c r="N794" s="63"/>
      <c r="O794" s="62"/>
      <c r="P794" s="63"/>
      <c r="Q794" s="62"/>
      <c r="R794" s="26"/>
      <c r="S794" s="27"/>
      <c r="T794" s="58"/>
      <c r="U794" s="54"/>
      <c r="V794" s="24"/>
      <c r="W794" s="55"/>
      <c r="X794" s="24"/>
    </row>
    <row r="795" spans="13:24" ht="14.4" x14ac:dyDescent="0.3">
      <c r="M795" s="63"/>
      <c r="N795" s="63"/>
      <c r="O795" s="62"/>
      <c r="P795" s="63"/>
      <c r="Q795" s="62"/>
      <c r="R795" s="26"/>
      <c r="S795" s="27"/>
      <c r="T795" s="58"/>
      <c r="U795" s="54"/>
      <c r="V795" s="24"/>
      <c r="W795" s="55"/>
      <c r="X795" s="24"/>
    </row>
    <row r="796" spans="13:24" ht="14.4" x14ac:dyDescent="0.3">
      <c r="M796" s="63"/>
      <c r="N796" s="63"/>
      <c r="O796" s="62"/>
      <c r="P796" s="63"/>
      <c r="Q796" s="62"/>
      <c r="R796" s="26"/>
      <c r="S796" s="27"/>
      <c r="T796" s="58"/>
      <c r="U796" s="54"/>
      <c r="V796" s="24"/>
      <c r="W796" s="55"/>
      <c r="X796" s="24"/>
    </row>
    <row r="797" spans="13:24" ht="14.4" x14ac:dyDescent="0.3">
      <c r="M797" s="63"/>
      <c r="N797" s="63"/>
      <c r="O797" s="62"/>
      <c r="P797" s="63"/>
      <c r="Q797" s="62"/>
      <c r="R797" s="26"/>
      <c r="S797" s="27"/>
      <c r="T797" s="58"/>
      <c r="U797" s="54"/>
      <c r="V797" s="24"/>
      <c r="W797" s="55"/>
      <c r="X797" s="24"/>
    </row>
    <row r="798" spans="13:24" ht="14.4" x14ac:dyDescent="0.3">
      <c r="M798" s="63"/>
      <c r="N798" s="63"/>
      <c r="O798" s="62"/>
      <c r="P798" s="63"/>
      <c r="Q798" s="62"/>
      <c r="R798" s="26"/>
      <c r="S798" s="27"/>
      <c r="T798" s="58"/>
      <c r="U798" s="54"/>
      <c r="V798" s="24"/>
      <c r="W798" s="55"/>
      <c r="X798" s="24"/>
    </row>
    <row r="799" spans="13:24" ht="14.4" x14ac:dyDescent="0.3">
      <c r="M799" s="63"/>
      <c r="N799" s="63"/>
      <c r="O799" s="62"/>
      <c r="P799" s="63"/>
      <c r="Q799" s="62"/>
      <c r="R799" s="26"/>
      <c r="S799" s="27"/>
      <c r="T799" s="58"/>
      <c r="U799" s="54"/>
      <c r="V799" s="24"/>
      <c r="W799" s="55"/>
      <c r="X799" s="24"/>
    </row>
    <row r="800" spans="13:24" ht="14.4" x14ac:dyDescent="0.3">
      <c r="M800" s="63"/>
      <c r="N800" s="63"/>
      <c r="O800" s="62"/>
      <c r="P800" s="63"/>
      <c r="Q800" s="62"/>
      <c r="R800" s="26"/>
      <c r="S800" s="27"/>
      <c r="T800" s="58"/>
      <c r="U800" s="54"/>
      <c r="V800" s="24"/>
      <c r="W800" s="55"/>
      <c r="X800" s="24"/>
    </row>
    <row r="801" spans="13:24" ht="14.4" x14ac:dyDescent="0.3">
      <c r="M801" s="63"/>
      <c r="N801" s="63"/>
      <c r="O801" s="62"/>
      <c r="P801" s="63"/>
      <c r="Q801" s="62"/>
      <c r="R801" s="26"/>
      <c r="S801" s="27"/>
      <c r="T801" s="58"/>
      <c r="U801" s="54"/>
      <c r="V801" s="24"/>
      <c r="W801" s="55"/>
      <c r="X801" s="24"/>
    </row>
    <row r="802" spans="13:24" ht="14.4" x14ac:dyDescent="0.3">
      <c r="M802" s="63"/>
      <c r="N802" s="63"/>
      <c r="O802" s="62"/>
      <c r="P802" s="63"/>
      <c r="Q802" s="62"/>
      <c r="R802" s="26"/>
      <c r="S802" s="27"/>
      <c r="T802" s="58"/>
      <c r="U802" s="54"/>
      <c r="V802" s="24"/>
      <c r="W802" s="55"/>
      <c r="X802" s="24"/>
    </row>
    <row r="803" spans="13:24" ht="14.4" x14ac:dyDescent="0.3">
      <c r="M803" s="63"/>
      <c r="N803" s="63"/>
      <c r="O803" s="62"/>
      <c r="P803" s="63"/>
      <c r="Q803" s="62"/>
      <c r="R803" s="26"/>
      <c r="S803" s="27"/>
      <c r="T803" s="58"/>
      <c r="U803" s="54"/>
      <c r="V803" s="24"/>
      <c r="W803" s="55"/>
      <c r="X803" s="24"/>
    </row>
    <row r="804" spans="13:24" ht="14.4" x14ac:dyDescent="0.3">
      <c r="M804" s="63"/>
      <c r="N804" s="63"/>
      <c r="O804" s="62"/>
      <c r="P804" s="63"/>
      <c r="Q804" s="62"/>
      <c r="R804" s="26"/>
      <c r="S804" s="27"/>
      <c r="T804" s="58"/>
      <c r="U804" s="54"/>
      <c r="V804" s="24"/>
      <c r="W804" s="55"/>
      <c r="X804" s="24"/>
    </row>
    <row r="805" spans="13:24" ht="14.4" x14ac:dyDescent="0.3">
      <c r="M805" s="63"/>
      <c r="N805" s="63"/>
      <c r="O805" s="62"/>
      <c r="P805" s="63"/>
      <c r="Q805" s="62"/>
      <c r="R805" s="26"/>
      <c r="S805" s="27"/>
      <c r="T805" s="58"/>
      <c r="U805" s="54"/>
      <c r="V805" s="24"/>
      <c r="W805" s="55"/>
      <c r="X805" s="24"/>
    </row>
    <row r="806" spans="13:24" ht="14.4" x14ac:dyDescent="0.3">
      <c r="M806" s="63"/>
      <c r="N806" s="63"/>
      <c r="O806" s="62"/>
      <c r="P806" s="63"/>
      <c r="Q806" s="62"/>
      <c r="R806" s="26"/>
      <c r="S806" s="27"/>
      <c r="T806" s="58"/>
      <c r="U806" s="54"/>
      <c r="V806" s="24"/>
      <c r="W806" s="55"/>
      <c r="X806" s="24"/>
    </row>
    <row r="807" spans="13:24" ht="14.4" x14ac:dyDescent="0.3">
      <c r="M807" s="63"/>
      <c r="N807" s="63"/>
      <c r="O807" s="62"/>
      <c r="P807" s="63"/>
      <c r="Q807" s="62"/>
      <c r="R807" s="26"/>
      <c r="S807" s="27"/>
      <c r="T807" s="58"/>
      <c r="U807" s="54"/>
      <c r="V807" s="24"/>
      <c r="W807" s="55"/>
      <c r="X807" s="24"/>
    </row>
    <row r="808" spans="13:24" ht="14.4" x14ac:dyDescent="0.3">
      <c r="M808" s="63"/>
      <c r="N808" s="63"/>
      <c r="O808" s="62"/>
      <c r="P808" s="63"/>
      <c r="Q808" s="62"/>
      <c r="R808" s="26"/>
      <c r="S808" s="27"/>
      <c r="T808" s="58"/>
      <c r="U808" s="54"/>
      <c r="V808" s="24"/>
      <c r="W808" s="55"/>
      <c r="X808" s="24"/>
    </row>
    <row r="809" spans="13:24" ht="14.4" x14ac:dyDescent="0.3">
      <c r="M809" s="63"/>
      <c r="N809" s="63"/>
      <c r="O809" s="62"/>
      <c r="P809" s="63"/>
      <c r="Q809" s="62"/>
      <c r="R809" s="26"/>
      <c r="S809" s="27"/>
      <c r="T809" s="58"/>
      <c r="U809" s="54"/>
      <c r="V809" s="24"/>
      <c r="W809" s="55"/>
      <c r="X809" s="24"/>
    </row>
    <row r="810" spans="13:24" ht="14.4" x14ac:dyDescent="0.3">
      <c r="M810" s="63"/>
      <c r="N810" s="63"/>
      <c r="O810" s="62"/>
      <c r="P810" s="63"/>
      <c r="Q810" s="62"/>
      <c r="R810" s="26"/>
      <c r="S810" s="27"/>
      <c r="T810" s="58"/>
      <c r="U810" s="54"/>
      <c r="V810" s="24"/>
      <c r="W810" s="55"/>
      <c r="X810" s="24"/>
    </row>
    <row r="811" spans="13:24" ht="14.4" x14ac:dyDescent="0.3">
      <c r="M811" s="63"/>
      <c r="N811" s="63"/>
      <c r="O811" s="62"/>
      <c r="P811" s="63"/>
      <c r="Q811" s="62"/>
      <c r="R811" s="26"/>
      <c r="S811" s="27"/>
      <c r="T811" s="58"/>
      <c r="U811" s="54"/>
      <c r="V811" s="24"/>
      <c r="W811" s="55"/>
      <c r="X811" s="24"/>
    </row>
    <row r="812" spans="13:24" ht="14.4" x14ac:dyDescent="0.3">
      <c r="M812" s="63"/>
      <c r="N812" s="63"/>
      <c r="O812" s="62"/>
      <c r="P812" s="63"/>
      <c r="Q812" s="62"/>
      <c r="R812" s="26"/>
      <c r="S812" s="27"/>
      <c r="T812" s="58"/>
      <c r="U812" s="54"/>
      <c r="V812" s="24"/>
      <c r="W812" s="55"/>
      <c r="X812" s="24"/>
    </row>
    <row r="813" spans="13:24" ht="14.4" x14ac:dyDescent="0.3">
      <c r="M813" s="63"/>
      <c r="N813" s="63"/>
      <c r="O813" s="62"/>
      <c r="P813" s="63"/>
      <c r="Q813" s="62"/>
      <c r="R813" s="26"/>
      <c r="S813" s="27"/>
      <c r="T813" s="58"/>
      <c r="U813" s="54"/>
      <c r="V813" s="24"/>
      <c r="W813" s="55"/>
      <c r="X813" s="24"/>
    </row>
    <row r="814" spans="13:24" ht="14.4" x14ac:dyDescent="0.3">
      <c r="M814" s="63"/>
      <c r="N814" s="63"/>
      <c r="O814" s="62"/>
      <c r="P814" s="63"/>
      <c r="Q814" s="62"/>
      <c r="R814" s="26"/>
      <c r="S814" s="27"/>
      <c r="T814" s="58"/>
      <c r="U814" s="54"/>
      <c r="V814" s="24"/>
      <c r="W814" s="55"/>
      <c r="X814" s="24"/>
    </row>
    <row r="815" spans="13:24" ht="14.4" x14ac:dyDescent="0.3">
      <c r="M815" s="63"/>
      <c r="N815" s="63"/>
      <c r="O815" s="62"/>
      <c r="P815" s="63"/>
      <c r="Q815" s="62"/>
      <c r="R815" s="26"/>
      <c r="S815" s="27"/>
      <c r="T815" s="58"/>
      <c r="U815" s="54"/>
      <c r="V815" s="24"/>
      <c r="W815" s="55"/>
      <c r="X815" s="24"/>
    </row>
    <row r="816" spans="13:24" ht="14.4" x14ac:dyDescent="0.3">
      <c r="M816" s="63"/>
      <c r="N816" s="63"/>
      <c r="O816" s="62"/>
      <c r="P816" s="63"/>
      <c r="Q816" s="62"/>
      <c r="R816" s="26"/>
      <c r="S816" s="27"/>
      <c r="T816" s="58"/>
      <c r="U816" s="54"/>
      <c r="V816" s="24"/>
      <c r="W816" s="55"/>
      <c r="X816" s="24"/>
    </row>
    <row r="817" spans="13:24" ht="14.4" x14ac:dyDescent="0.3">
      <c r="M817" s="63"/>
      <c r="N817" s="63"/>
      <c r="O817" s="62"/>
      <c r="P817" s="63"/>
      <c r="Q817" s="62"/>
      <c r="R817" s="26"/>
      <c r="S817" s="27"/>
      <c r="T817" s="58"/>
      <c r="U817" s="54"/>
      <c r="V817" s="24"/>
      <c r="W817" s="55"/>
      <c r="X817" s="24"/>
    </row>
    <row r="818" spans="13:24" ht="14.4" x14ac:dyDescent="0.3">
      <c r="M818" s="63"/>
      <c r="N818" s="63"/>
      <c r="O818" s="62"/>
      <c r="P818" s="63"/>
      <c r="Q818" s="62"/>
      <c r="R818" s="26"/>
      <c r="S818" s="27"/>
      <c r="T818" s="58"/>
      <c r="U818" s="54"/>
      <c r="V818" s="24"/>
      <c r="W818" s="55"/>
      <c r="X818" s="24"/>
    </row>
    <row r="819" spans="13:24" ht="14.4" x14ac:dyDescent="0.3">
      <c r="M819" s="63"/>
      <c r="N819" s="63"/>
      <c r="O819" s="62"/>
      <c r="P819" s="63"/>
      <c r="Q819" s="62"/>
      <c r="R819" s="26"/>
      <c r="S819" s="27"/>
      <c r="T819" s="58"/>
      <c r="U819" s="54"/>
      <c r="V819" s="24"/>
      <c r="W819" s="55"/>
      <c r="X819" s="24"/>
    </row>
    <row r="820" spans="13:24" ht="14.4" x14ac:dyDescent="0.3">
      <c r="M820" s="63"/>
      <c r="N820" s="63"/>
      <c r="O820" s="62"/>
      <c r="P820" s="63"/>
      <c r="Q820" s="62"/>
      <c r="R820" s="26"/>
      <c r="S820" s="27"/>
      <c r="T820" s="58"/>
      <c r="U820" s="54"/>
      <c r="V820" s="24"/>
      <c r="W820" s="55"/>
      <c r="X820" s="24"/>
    </row>
    <row r="821" spans="13:24" ht="14.4" x14ac:dyDescent="0.3">
      <c r="M821" s="63"/>
      <c r="N821" s="63"/>
      <c r="O821" s="62"/>
      <c r="P821" s="63"/>
      <c r="Q821" s="62"/>
      <c r="R821" s="26"/>
      <c r="S821" s="27"/>
      <c r="T821" s="58"/>
      <c r="U821" s="54"/>
      <c r="V821" s="24"/>
      <c r="W821" s="55"/>
      <c r="X821" s="24"/>
    </row>
    <row r="822" spans="13:24" ht="14.4" x14ac:dyDescent="0.3">
      <c r="M822" s="63"/>
      <c r="N822" s="63"/>
      <c r="O822" s="62"/>
      <c r="P822" s="63"/>
      <c r="Q822" s="62"/>
      <c r="R822" s="26"/>
      <c r="S822" s="27"/>
      <c r="T822" s="58"/>
      <c r="U822" s="54"/>
      <c r="V822" s="24"/>
      <c r="W822" s="55"/>
      <c r="X822" s="24"/>
    </row>
    <row r="823" spans="13:24" ht="14.4" x14ac:dyDescent="0.3">
      <c r="M823" s="63"/>
      <c r="N823" s="63"/>
      <c r="O823" s="62"/>
      <c r="P823" s="63"/>
      <c r="Q823" s="62"/>
      <c r="R823" s="26"/>
      <c r="S823" s="27"/>
      <c r="T823" s="58"/>
      <c r="U823" s="54"/>
      <c r="V823" s="24"/>
      <c r="W823" s="55"/>
      <c r="X823" s="24"/>
    </row>
    <row r="824" spans="13:24" ht="14.4" x14ac:dyDescent="0.3">
      <c r="M824" s="63"/>
      <c r="N824" s="63"/>
      <c r="O824" s="62"/>
      <c r="P824" s="63"/>
      <c r="Q824" s="62"/>
      <c r="R824" s="26"/>
      <c r="S824" s="27"/>
      <c r="T824" s="58"/>
      <c r="U824" s="54"/>
      <c r="V824" s="24"/>
      <c r="W824" s="55"/>
      <c r="X824" s="24"/>
    </row>
    <row r="825" spans="13:24" ht="14.4" x14ac:dyDescent="0.3">
      <c r="M825" s="63"/>
      <c r="N825" s="63"/>
      <c r="O825" s="62"/>
      <c r="P825" s="63"/>
      <c r="Q825" s="62"/>
      <c r="R825" s="26"/>
      <c r="S825" s="27"/>
      <c r="T825" s="58"/>
      <c r="U825" s="54"/>
      <c r="V825" s="24"/>
      <c r="W825" s="55"/>
      <c r="X825" s="24"/>
    </row>
    <row r="826" spans="13:24" ht="14.4" x14ac:dyDescent="0.3">
      <c r="M826" s="63"/>
      <c r="N826" s="63"/>
      <c r="O826" s="62"/>
      <c r="P826" s="63"/>
      <c r="Q826" s="62"/>
      <c r="R826" s="26"/>
      <c r="S826" s="27"/>
      <c r="T826" s="58"/>
      <c r="U826" s="54"/>
      <c r="V826" s="24"/>
      <c r="W826" s="55"/>
      <c r="X826" s="24"/>
    </row>
    <row r="827" spans="13:24" ht="14.4" x14ac:dyDescent="0.3">
      <c r="M827" s="63"/>
      <c r="N827" s="63"/>
      <c r="O827" s="62"/>
      <c r="P827" s="63"/>
      <c r="Q827" s="62"/>
      <c r="R827" s="26"/>
      <c r="S827" s="27"/>
      <c r="T827" s="58"/>
      <c r="U827" s="54"/>
      <c r="V827" s="24"/>
      <c r="W827" s="55"/>
      <c r="X827" s="24"/>
    </row>
    <row r="828" spans="13:24" ht="14.4" x14ac:dyDescent="0.3">
      <c r="M828" s="63"/>
      <c r="N828" s="63"/>
      <c r="O828" s="62"/>
      <c r="P828" s="63"/>
      <c r="Q828" s="62"/>
      <c r="R828" s="26"/>
      <c r="S828" s="27"/>
      <c r="T828" s="58"/>
      <c r="U828" s="54"/>
      <c r="V828" s="24"/>
      <c r="W828" s="55"/>
      <c r="X828" s="24"/>
    </row>
    <row r="829" spans="13:24" ht="14.4" x14ac:dyDescent="0.3">
      <c r="M829" s="63"/>
      <c r="N829" s="63"/>
      <c r="O829" s="62"/>
      <c r="P829" s="63"/>
      <c r="Q829" s="62"/>
      <c r="R829" s="26"/>
      <c r="S829" s="27"/>
      <c r="T829" s="58"/>
      <c r="U829" s="54"/>
      <c r="V829" s="24"/>
      <c r="W829" s="55"/>
      <c r="X829" s="24"/>
    </row>
    <row r="830" spans="13:24" ht="14.4" x14ac:dyDescent="0.3">
      <c r="M830" s="63"/>
      <c r="N830" s="63"/>
      <c r="O830" s="62"/>
      <c r="P830" s="63"/>
      <c r="Q830" s="62"/>
      <c r="R830" s="26"/>
      <c r="S830" s="27"/>
      <c r="T830" s="58"/>
      <c r="U830" s="54"/>
      <c r="V830" s="24"/>
      <c r="W830" s="55"/>
      <c r="X830" s="24"/>
    </row>
    <row r="831" spans="13:24" ht="14.4" x14ac:dyDescent="0.3">
      <c r="M831" s="63"/>
      <c r="N831" s="63"/>
      <c r="O831" s="62"/>
      <c r="P831" s="63"/>
      <c r="Q831" s="62"/>
      <c r="R831" s="26"/>
      <c r="S831" s="27"/>
      <c r="T831" s="58"/>
      <c r="U831" s="54"/>
      <c r="V831" s="24"/>
      <c r="W831" s="55"/>
      <c r="X831" s="24"/>
    </row>
    <row r="832" spans="13:24" ht="14.4" x14ac:dyDescent="0.3">
      <c r="M832" s="63"/>
      <c r="N832" s="63"/>
      <c r="O832" s="62"/>
      <c r="P832" s="63"/>
      <c r="Q832" s="62"/>
      <c r="R832" s="26"/>
      <c r="S832" s="27"/>
      <c r="T832" s="58"/>
      <c r="U832" s="54"/>
      <c r="V832" s="24"/>
      <c r="W832" s="55"/>
      <c r="X832" s="24"/>
    </row>
    <row r="833" spans="13:24" ht="14.4" x14ac:dyDescent="0.3">
      <c r="M833" s="63"/>
      <c r="N833" s="63"/>
      <c r="O833" s="62"/>
      <c r="P833" s="63"/>
      <c r="Q833" s="62"/>
      <c r="R833" s="26"/>
      <c r="S833" s="27"/>
      <c r="T833" s="58"/>
      <c r="U833" s="54"/>
      <c r="V833" s="24"/>
      <c r="W833" s="55"/>
      <c r="X833" s="24"/>
    </row>
    <row r="834" spans="13:24" ht="14.4" x14ac:dyDescent="0.3">
      <c r="M834" s="63"/>
      <c r="N834" s="63"/>
      <c r="O834" s="62"/>
      <c r="P834" s="63"/>
      <c r="Q834" s="62"/>
      <c r="R834" s="26"/>
      <c r="S834" s="27"/>
      <c r="T834" s="58"/>
      <c r="U834" s="54"/>
      <c r="V834" s="24"/>
      <c r="W834" s="55"/>
      <c r="X834" s="24"/>
    </row>
    <row r="835" spans="13:24" ht="14.4" x14ac:dyDescent="0.3">
      <c r="M835" s="63"/>
      <c r="N835" s="63"/>
      <c r="O835" s="62"/>
      <c r="P835" s="63"/>
      <c r="Q835" s="62"/>
      <c r="R835" s="26"/>
      <c r="S835" s="27"/>
      <c r="T835" s="58"/>
      <c r="U835" s="54"/>
      <c r="V835" s="24"/>
      <c r="W835" s="55"/>
      <c r="X835" s="24"/>
    </row>
    <row r="836" spans="13:24" ht="14.4" x14ac:dyDescent="0.3">
      <c r="M836" s="63"/>
      <c r="N836" s="63"/>
      <c r="O836" s="62"/>
      <c r="P836" s="63"/>
      <c r="Q836" s="62"/>
      <c r="R836" s="26"/>
      <c r="S836" s="27"/>
      <c r="T836" s="58"/>
      <c r="U836" s="54"/>
      <c r="V836" s="24"/>
      <c r="W836" s="55"/>
      <c r="X836" s="24"/>
    </row>
    <row r="837" spans="13:24" ht="14.4" x14ac:dyDescent="0.3">
      <c r="M837" s="63"/>
      <c r="N837" s="63"/>
      <c r="O837" s="62"/>
      <c r="P837" s="63"/>
      <c r="Q837" s="62"/>
      <c r="R837" s="26"/>
      <c r="S837" s="27"/>
      <c r="T837" s="58"/>
      <c r="U837" s="54"/>
      <c r="V837" s="24"/>
      <c r="W837" s="55"/>
      <c r="X837" s="24"/>
    </row>
    <row r="838" spans="13:24" ht="14.4" x14ac:dyDescent="0.3">
      <c r="M838" s="63"/>
      <c r="N838" s="63"/>
      <c r="O838" s="62"/>
      <c r="P838" s="63"/>
      <c r="Q838" s="62"/>
      <c r="R838" s="26"/>
      <c r="S838" s="27"/>
      <c r="T838" s="58"/>
      <c r="U838" s="54"/>
      <c r="V838" s="24"/>
      <c r="W838" s="55"/>
      <c r="X838" s="24"/>
    </row>
    <row r="839" spans="13:24" ht="14.4" x14ac:dyDescent="0.3">
      <c r="M839" s="63"/>
      <c r="N839" s="63"/>
      <c r="O839" s="62"/>
      <c r="P839" s="63"/>
      <c r="Q839" s="62"/>
      <c r="R839" s="26"/>
      <c r="S839" s="27"/>
      <c r="T839" s="58"/>
      <c r="U839" s="54"/>
      <c r="V839" s="24"/>
      <c r="W839" s="55"/>
      <c r="X839" s="24"/>
    </row>
    <row r="840" spans="13:24" ht="14.4" x14ac:dyDescent="0.3">
      <c r="M840" s="63"/>
      <c r="N840" s="63"/>
      <c r="O840" s="62"/>
      <c r="P840" s="63"/>
      <c r="Q840" s="62"/>
      <c r="R840" s="26"/>
      <c r="S840" s="27"/>
      <c r="T840" s="58"/>
      <c r="U840" s="54"/>
      <c r="V840" s="24"/>
      <c r="W840" s="55"/>
      <c r="X840" s="24"/>
    </row>
    <row r="841" spans="13:24" ht="14.4" x14ac:dyDescent="0.3">
      <c r="M841" s="63"/>
      <c r="N841" s="63"/>
      <c r="O841" s="62"/>
      <c r="P841" s="63"/>
      <c r="Q841" s="62"/>
      <c r="R841" s="26"/>
      <c r="S841" s="27"/>
      <c r="T841" s="58"/>
      <c r="U841" s="54"/>
      <c r="V841" s="24"/>
      <c r="W841" s="55"/>
      <c r="X841" s="24"/>
    </row>
    <row r="842" spans="13:24" ht="14.4" x14ac:dyDescent="0.3">
      <c r="M842" s="63"/>
      <c r="N842" s="63"/>
      <c r="O842" s="62"/>
      <c r="P842" s="63"/>
      <c r="Q842" s="62"/>
      <c r="R842" s="26"/>
      <c r="S842" s="27"/>
      <c r="T842" s="58"/>
      <c r="U842" s="54"/>
      <c r="V842" s="24"/>
      <c r="W842" s="55"/>
      <c r="X842" s="24"/>
    </row>
    <row r="843" spans="13:24" ht="14.4" x14ac:dyDescent="0.3">
      <c r="M843" s="63"/>
      <c r="N843" s="63"/>
      <c r="O843" s="62"/>
      <c r="P843" s="63"/>
      <c r="Q843" s="62"/>
      <c r="R843" s="26"/>
      <c r="S843" s="27"/>
      <c r="T843" s="58"/>
      <c r="U843" s="54"/>
      <c r="V843" s="24"/>
      <c r="W843" s="55"/>
      <c r="X843" s="24"/>
    </row>
    <row r="844" spans="13:24" ht="14.4" x14ac:dyDescent="0.3">
      <c r="M844" s="63"/>
      <c r="N844" s="63"/>
      <c r="O844" s="62"/>
      <c r="P844" s="63"/>
      <c r="Q844" s="62"/>
      <c r="R844" s="26"/>
      <c r="S844" s="27"/>
      <c r="T844" s="58"/>
      <c r="U844" s="54"/>
      <c r="V844" s="24"/>
      <c r="W844" s="55"/>
      <c r="X844" s="24"/>
    </row>
    <row r="845" spans="13:24" ht="14.4" x14ac:dyDescent="0.3">
      <c r="M845" s="63"/>
      <c r="N845" s="63"/>
      <c r="O845" s="62"/>
      <c r="P845" s="63"/>
      <c r="Q845" s="62"/>
      <c r="R845" s="26"/>
      <c r="S845" s="27"/>
      <c r="T845" s="58"/>
      <c r="U845" s="54"/>
      <c r="V845" s="24"/>
      <c r="W845" s="55"/>
      <c r="X845" s="24"/>
    </row>
    <row r="846" spans="13:24" ht="14.4" x14ac:dyDescent="0.3">
      <c r="M846" s="63"/>
      <c r="N846" s="63"/>
      <c r="O846" s="62"/>
      <c r="P846" s="63"/>
      <c r="Q846" s="62"/>
      <c r="R846" s="26"/>
      <c r="S846" s="27"/>
      <c r="T846" s="58"/>
      <c r="U846" s="54"/>
      <c r="V846" s="24"/>
      <c r="W846" s="55"/>
      <c r="X846" s="24"/>
    </row>
    <row r="847" spans="13:24" ht="14.4" x14ac:dyDescent="0.3">
      <c r="M847" s="63"/>
      <c r="N847" s="63"/>
      <c r="O847" s="62"/>
      <c r="P847" s="63"/>
      <c r="Q847" s="62"/>
      <c r="R847" s="26"/>
      <c r="S847" s="27"/>
      <c r="T847" s="58"/>
      <c r="U847" s="54"/>
      <c r="V847" s="24"/>
      <c r="W847" s="55"/>
      <c r="X847" s="24"/>
    </row>
    <row r="848" spans="13:24" ht="14.4" x14ac:dyDescent="0.3">
      <c r="M848" s="63"/>
      <c r="N848" s="63"/>
      <c r="O848" s="62"/>
      <c r="P848" s="63"/>
      <c r="Q848" s="62"/>
      <c r="R848" s="26"/>
      <c r="S848" s="27"/>
      <c r="T848" s="58"/>
      <c r="U848" s="54"/>
      <c r="V848" s="24"/>
      <c r="W848" s="55"/>
      <c r="X848" s="24"/>
    </row>
    <row r="849" spans="13:24" ht="14.4" x14ac:dyDescent="0.3">
      <c r="M849" s="63"/>
      <c r="N849" s="63"/>
      <c r="O849" s="62"/>
      <c r="P849" s="63"/>
      <c r="Q849" s="62"/>
      <c r="R849" s="26"/>
      <c r="S849" s="27"/>
      <c r="T849" s="58"/>
      <c r="U849" s="54"/>
      <c r="V849" s="24"/>
      <c r="W849" s="55"/>
      <c r="X849" s="24"/>
    </row>
    <row r="850" spans="13:24" ht="14.4" x14ac:dyDescent="0.3">
      <c r="M850" s="63"/>
      <c r="N850" s="63"/>
      <c r="O850" s="62"/>
      <c r="P850" s="63"/>
      <c r="Q850" s="62"/>
      <c r="R850" s="26"/>
      <c r="S850" s="27"/>
      <c r="T850" s="58"/>
      <c r="U850" s="54"/>
      <c r="V850" s="24"/>
      <c r="W850" s="55"/>
      <c r="X850" s="24"/>
    </row>
    <row r="851" spans="13:24" ht="14.4" x14ac:dyDescent="0.3">
      <c r="M851" s="63"/>
      <c r="N851" s="63"/>
      <c r="O851" s="62"/>
      <c r="P851" s="63"/>
      <c r="Q851" s="62"/>
      <c r="R851" s="26"/>
      <c r="S851" s="27"/>
      <c r="T851" s="58"/>
      <c r="U851" s="54"/>
      <c r="V851" s="24"/>
      <c r="W851" s="55"/>
      <c r="X851" s="24"/>
    </row>
    <row r="852" spans="13:24" ht="14.4" x14ac:dyDescent="0.3">
      <c r="M852" s="63"/>
      <c r="N852" s="63"/>
      <c r="O852" s="62"/>
      <c r="P852" s="63"/>
      <c r="Q852" s="62"/>
      <c r="R852" s="26"/>
      <c r="S852" s="27"/>
      <c r="T852" s="58"/>
      <c r="U852" s="54"/>
      <c r="V852" s="24"/>
      <c r="W852" s="55"/>
      <c r="X852" s="24"/>
    </row>
    <row r="853" spans="13:24" ht="14.4" x14ac:dyDescent="0.3">
      <c r="M853" s="63"/>
      <c r="N853" s="63"/>
      <c r="O853" s="62"/>
      <c r="P853" s="63"/>
      <c r="Q853" s="62"/>
      <c r="R853" s="26"/>
      <c r="S853" s="27"/>
      <c r="T853" s="58"/>
      <c r="U853" s="54"/>
      <c r="V853" s="24"/>
      <c r="W853" s="55"/>
      <c r="X853" s="24"/>
    </row>
    <row r="854" spans="13:24" ht="14.4" x14ac:dyDescent="0.3">
      <c r="M854" s="63"/>
      <c r="N854" s="63"/>
      <c r="O854" s="62"/>
      <c r="P854" s="63"/>
      <c r="Q854" s="62"/>
      <c r="R854" s="26"/>
      <c r="S854" s="27"/>
      <c r="T854" s="58"/>
      <c r="U854" s="54"/>
      <c r="V854" s="24"/>
      <c r="W854" s="55"/>
      <c r="X854" s="24"/>
    </row>
    <row r="855" spans="13:24" ht="14.4" x14ac:dyDescent="0.3">
      <c r="M855" s="63"/>
      <c r="N855" s="63"/>
      <c r="O855" s="62"/>
      <c r="P855" s="63"/>
      <c r="Q855" s="62"/>
      <c r="R855" s="26"/>
      <c r="S855" s="27"/>
      <c r="T855" s="58"/>
      <c r="U855" s="54"/>
      <c r="V855" s="24"/>
      <c r="W855" s="55"/>
      <c r="X855" s="24"/>
    </row>
    <row r="856" spans="13:24" ht="14.4" x14ac:dyDescent="0.3">
      <c r="M856" s="63"/>
      <c r="N856" s="63"/>
      <c r="O856" s="62"/>
      <c r="P856" s="63"/>
      <c r="Q856" s="62"/>
      <c r="R856" s="26"/>
      <c r="S856" s="27"/>
      <c r="T856" s="58"/>
      <c r="U856" s="54"/>
      <c r="V856" s="24"/>
      <c r="W856" s="55"/>
      <c r="X856" s="24"/>
    </row>
    <row r="857" spans="13:24" ht="14.4" x14ac:dyDescent="0.3">
      <c r="M857" s="63"/>
      <c r="N857" s="63"/>
      <c r="O857" s="62"/>
      <c r="P857" s="63"/>
      <c r="Q857" s="62"/>
      <c r="R857" s="26"/>
      <c r="S857" s="27"/>
      <c r="T857" s="58"/>
      <c r="U857" s="54"/>
      <c r="V857" s="24"/>
      <c r="W857" s="55"/>
      <c r="X857" s="24"/>
    </row>
    <row r="858" spans="13:24" ht="14.4" x14ac:dyDescent="0.3">
      <c r="M858" s="63"/>
      <c r="N858" s="63"/>
      <c r="O858" s="62"/>
      <c r="P858" s="63"/>
      <c r="Q858" s="62"/>
      <c r="R858" s="26"/>
      <c r="S858" s="27"/>
      <c r="T858" s="58"/>
      <c r="U858" s="54"/>
      <c r="V858" s="24"/>
      <c r="W858" s="55"/>
      <c r="X858" s="24"/>
    </row>
    <row r="859" spans="13:24" ht="14.4" x14ac:dyDescent="0.3">
      <c r="M859" s="63"/>
      <c r="N859" s="63"/>
      <c r="O859" s="62"/>
      <c r="P859" s="63"/>
      <c r="Q859" s="62"/>
      <c r="R859" s="26"/>
      <c r="S859" s="27"/>
      <c r="T859" s="58"/>
      <c r="U859" s="54"/>
      <c r="V859" s="24"/>
      <c r="W859" s="55"/>
      <c r="X859" s="24"/>
    </row>
    <row r="860" spans="13:24" ht="14.4" x14ac:dyDescent="0.3">
      <c r="M860" s="63"/>
      <c r="N860" s="63"/>
      <c r="O860" s="62"/>
      <c r="P860" s="63"/>
      <c r="Q860" s="62"/>
      <c r="R860" s="26"/>
      <c r="S860" s="27"/>
      <c r="T860" s="58"/>
      <c r="U860" s="54"/>
      <c r="V860" s="24"/>
      <c r="W860" s="55"/>
      <c r="X860" s="24"/>
    </row>
    <row r="861" spans="13:24" ht="14.4" x14ac:dyDescent="0.3">
      <c r="M861" s="63"/>
      <c r="N861" s="63"/>
      <c r="O861" s="62"/>
      <c r="P861" s="63"/>
      <c r="Q861" s="62"/>
      <c r="R861" s="26"/>
      <c r="S861" s="27"/>
      <c r="T861" s="58"/>
      <c r="U861" s="54"/>
      <c r="V861" s="24"/>
      <c r="W861" s="55"/>
      <c r="X861" s="24"/>
    </row>
    <row r="862" spans="13:24" ht="14.4" x14ac:dyDescent="0.3">
      <c r="M862" s="63"/>
      <c r="N862" s="63"/>
      <c r="O862" s="62"/>
      <c r="P862" s="63"/>
      <c r="Q862" s="62"/>
      <c r="R862" s="26"/>
      <c r="S862" s="27"/>
      <c r="T862" s="58"/>
      <c r="U862" s="54"/>
      <c r="V862" s="24"/>
      <c r="W862" s="55"/>
      <c r="X862" s="24"/>
    </row>
    <row r="863" spans="13:24" ht="14.4" x14ac:dyDescent="0.3">
      <c r="M863" s="63"/>
      <c r="N863" s="63"/>
      <c r="O863" s="62"/>
      <c r="P863" s="63"/>
      <c r="Q863" s="62"/>
      <c r="R863" s="26"/>
      <c r="S863" s="27"/>
      <c r="T863" s="58"/>
      <c r="U863" s="54"/>
      <c r="V863" s="24"/>
      <c r="W863" s="55"/>
      <c r="X863" s="24"/>
    </row>
    <row r="864" spans="13:24" ht="14.4" x14ac:dyDescent="0.3">
      <c r="M864" s="63"/>
      <c r="N864" s="63"/>
      <c r="O864" s="62"/>
      <c r="P864" s="63"/>
      <c r="Q864" s="62"/>
      <c r="R864" s="26"/>
      <c r="S864" s="27"/>
      <c r="T864" s="58"/>
      <c r="U864" s="54"/>
      <c r="V864" s="24"/>
      <c r="W864" s="55"/>
      <c r="X864" s="24"/>
    </row>
    <row r="865" spans="13:24" ht="14.4" x14ac:dyDescent="0.3">
      <c r="M865" s="63"/>
      <c r="N865" s="63"/>
      <c r="O865" s="62"/>
      <c r="P865" s="63"/>
      <c r="Q865" s="62"/>
      <c r="R865" s="26"/>
      <c r="S865" s="27"/>
      <c r="T865" s="58"/>
      <c r="U865" s="54"/>
      <c r="V865" s="24"/>
      <c r="W865" s="55"/>
      <c r="X865" s="24"/>
    </row>
    <row r="866" spans="13:24" ht="14.4" x14ac:dyDescent="0.3">
      <c r="M866" s="63"/>
      <c r="N866" s="63"/>
      <c r="O866" s="62"/>
      <c r="P866" s="63"/>
      <c r="Q866" s="62"/>
      <c r="R866" s="26"/>
      <c r="S866" s="27"/>
      <c r="T866" s="58"/>
      <c r="U866" s="54"/>
      <c r="V866" s="24"/>
      <c r="W866" s="55"/>
      <c r="X866" s="24"/>
    </row>
    <row r="867" spans="13:24" ht="14.4" x14ac:dyDescent="0.3">
      <c r="M867" s="63"/>
      <c r="N867" s="63"/>
      <c r="O867" s="62"/>
      <c r="P867" s="63"/>
      <c r="Q867" s="62"/>
      <c r="R867" s="26"/>
      <c r="S867" s="27"/>
      <c r="T867" s="58"/>
      <c r="U867" s="54"/>
      <c r="V867" s="24"/>
      <c r="W867" s="55"/>
      <c r="X867" s="24"/>
    </row>
    <row r="868" spans="13:24" ht="14.4" x14ac:dyDescent="0.3">
      <c r="M868" s="63"/>
      <c r="N868" s="63"/>
      <c r="O868" s="62"/>
      <c r="P868" s="63"/>
      <c r="Q868" s="62"/>
      <c r="R868" s="26"/>
      <c r="S868" s="27"/>
      <c r="T868" s="58"/>
      <c r="U868" s="54"/>
      <c r="V868" s="24"/>
      <c r="W868" s="55"/>
      <c r="X868" s="24"/>
    </row>
    <row r="869" spans="13:24" ht="14.4" x14ac:dyDescent="0.3">
      <c r="M869" s="63"/>
      <c r="N869" s="63"/>
      <c r="O869" s="62"/>
      <c r="P869" s="63"/>
      <c r="Q869" s="62"/>
      <c r="R869" s="26"/>
      <c r="S869" s="27"/>
      <c r="T869" s="58"/>
      <c r="U869" s="54"/>
      <c r="V869" s="24"/>
      <c r="W869" s="55"/>
      <c r="X869" s="24"/>
    </row>
    <row r="870" spans="13:24" ht="14.4" x14ac:dyDescent="0.3">
      <c r="M870" s="63"/>
      <c r="N870" s="63"/>
      <c r="O870" s="62"/>
      <c r="P870" s="63"/>
      <c r="Q870" s="62"/>
      <c r="R870" s="26"/>
      <c r="S870" s="27"/>
      <c r="T870" s="58"/>
      <c r="U870" s="54"/>
      <c r="V870" s="24"/>
      <c r="W870" s="55"/>
      <c r="X870" s="24"/>
    </row>
    <row r="871" spans="13:24" ht="14.4" x14ac:dyDescent="0.3">
      <c r="M871" s="63"/>
      <c r="N871" s="63"/>
      <c r="O871" s="62"/>
      <c r="P871" s="63"/>
      <c r="Q871" s="62"/>
      <c r="R871" s="26"/>
      <c r="S871" s="27"/>
      <c r="T871" s="58"/>
      <c r="U871" s="54"/>
      <c r="V871" s="24"/>
      <c r="W871" s="55"/>
      <c r="X871" s="24"/>
    </row>
    <row r="872" spans="13:24" ht="14.4" x14ac:dyDescent="0.3">
      <c r="M872" s="63"/>
      <c r="N872" s="63"/>
      <c r="O872" s="62"/>
      <c r="P872" s="63"/>
      <c r="Q872" s="62"/>
      <c r="R872" s="26"/>
      <c r="S872" s="27"/>
      <c r="T872" s="58"/>
      <c r="U872" s="54"/>
      <c r="V872" s="24"/>
      <c r="W872" s="55"/>
      <c r="X872" s="24"/>
    </row>
    <row r="873" spans="13:24" ht="14.4" x14ac:dyDescent="0.3">
      <c r="M873" s="63"/>
      <c r="N873" s="63"/>
      <c r="O873" s="62"/>
      <c r="P873" s="63"/>
      <c r="Q873" s="62"/>
      <c r="R873" s="26"/>
      <c r="S873" s="27"/>
      <c r="T873" s="58"/>
      <c r="U873" s="54"/>
      <c r="V873" s="24"/>
      <c r="W873" s="55"/>
      <c r="X873" s="24"/>
    </row>
    <row r="874" spans="13:24" ht="14.4" x14ac:dyDescent="0.3">
      <c r="M874" s="63"/>
      <c r="N874" s="63"/>
      <c r="O874" s="62"/>
      <c r="P874" s="63"/>
      <c r="Q874" s="62"/>
      <c r="R874" s="26"/>
      <c r="S874" s="27"/>
      <c r="T874" s="58"/>
      <c r="U874" s="54"/>
      <c r="V874" s="24"/>
      <c r="W874" s="55"/>
      <c r="X874" s="24"/>
    </row>
    <row r="875" spans="13:24" ht="14.4" x14ac:dyDescent="0.3">
      <c r="M875" s="63"/>
      <c r="N875" s="63"/>
      <c r="O875" s="62"/>
      <c r="P875" s="63"/>
      <c r="Q875" s="62"/>
      <c r="R875" s="26"/>
      <c r="S875" s="27"/>
      <c r="T875" s="58"/>
      <c r="U875" s="54"/>
      <c r="V875" s="24"/>
      <c r="W875" s="55"/>
      <c r="X875" s="24"/>
    </row>
    <row r="876" spans="13:24" ht="14.4" x14ac:dyDescent="0.3">
      <c r="M876" s="63"/>
      <c r="N876" s="63"/>
      <c r="O876" s="62"/>
      <c r="P876" s="63"/>
      <c r="Q876" s="62"/>
      <c r="R876" s="26"/>
      <c r="S876" s="27"/>
      <c r="T876" s="58"/>
      <c r="U876" s="54"/>
      <c r="V876" s="24"/>
      <c r="W876" s="55"/>
      <c r="X876" s="24"/>
    </row>
    <row r="877" spans="13:24" ht="14.4" x14ac:dyDescent="0.3">
      <c r="M877" s="63"/>
      <c r="N877" s="63"/>
      <c r="O877" s="62"/>
      <c r="P877" s="63"/>
      <c r="Q877" s="62"/>
      <c r="R877" s="26"/>
      <c r="S877" s="27"/>
      <c r="T877" s="58"/>
      <c r="U877" s="54"/>
      <c r="V877" s="24"/>
      <c r="W877" s="55"/>
      <c r="X877" s="24"/>
    </row>
    <row r="878" spans="13:24" ht="14.4" x14ac:dyDescent="0.3">
      <c r="M878" s="63"/>
      <c r="N878" s="63"/>
      <c r="O878" s="62"/>
      <c r="P878" s="63"/>
      <c r="Q878" s="62"/>
      <c r="R878" s="26"/>
      <c r="S878" s="27"/>
      <c r="T878" s="58"/>
      <c r="U878" s="54"/>
      <c r="V878" s="24"/>
      <c r="W878" s="55"/>
      <c r="X878" s="24"/>
    </row>
    <row r="879" spans="13:24" ht="14.4" x14ac:dyDescent="0.3">
      <c r="M879" s="63"/>
      <c r="N879" s="63"/>
      <c r="O879" s="62"/>
      <c r="P879" s="63"/>
      <c r="Q879" s="62"/>
      <c r="R879" s="26"/>
      <c r="S879" s="27"/>
      <c r="T879" s="58"/>
      <c r="U879" s="54"/>
      <c r="V879" s="24"/>
      <c r="W879" s="55"/>
      <c r="X879" s="24"/>
    </row>
    <row r="880" spans="13:24" ht="14.4" x14ac:dyDescent="0.3">
      <c r="M880" s="63"/>
      <c r="N880" s="63"/>
      <c r="O880" s="62"/>
      <c r="P880" s="63"/>
      <c r="Q880" s="62"/>
      <c r="R880" s="26"/>
      <c r="S880" s="27"/>
      <c r="T880" s="58"/>
      <c r="U880" s="54"/>
      <c r="V880" s="24"/>
      <c r="W880" s="55"/>
      <c r="X880" s="24"/>
    </row>
    <row r="881" spans="13:24" ht="14.4" x14ac:dyDescent="0.3">
      <c r="M881" s="63"/>
      <c r="N881" s="63"/>
      <c r="O881" s="62"/>
      <c r="P881" s="63"/>
      <c r="Q881" s="62"/>
      <c r="R881" s="26"/>
      <c r="S881" s="27"/>
      <c r="T881" s="58"/>
      <c r="U881" s="54"/>
      <c r="V881" s="24"/>
      <c r="W881" s="55"/>
      <c r="X881" s="24"/>
    </row>
    <row r="882" spans="13:24" ht="14.4" x14ac:dyDescent="0.3">
      <c r="M882" s="63"/>
      <c r="N882" s="63"/>
      <c r="O882" s="62"/>
      <c r="P882" s="63"/>
      <c r="Q882" s="62"/>
      <c r="R882" s="26"/>
      <c r="S882" s="27"/>
      <c r="T882" s="58"/>
      <c r="U882" s="54"/>
      <c r="V882" s="24"/>
      <c r="W882" s="55"/>
      <c r="X882" s="24"/>
    </row>
    <row r="883" spans="13:24" ht="14.4" x14ac:dyDescent="0.3">
      <c r="M883" s="63"/>
      <c r="N883" s="63"/>
      <c r="O883" s="62"/>
      <c r="P883" s="63"/>
      <c r="Q883" s="62"/>
      <c r="R883" s="26"/>
      <c r="S883" s="27"/>
      <c r="T883" s="58"/>
      <c r="U883" s="54"/>
      <c r="V883" s="24"/>
      <c r="W883" s="55"/>
      <c r="X883" s="24"/>
    </row>
    <row r="884" spans="13:24" ht="14.4" x14ac:dyDescent="0.3">
      <c r="M884" s="63"/>
      <c r="N884" s="63"/>
      <c r="O884" s="62"/>
      <c r="P884" s="63"/>
      <c r="Q884" s="62"/>
      <c r="R884" s="26"/>
      <c r="S884" s="27"/>
      <c r="T884" s="58"/>
      <c r="U884" s="54"/>
      <c r="V884" s="24"/>
      <c r="W884" s="55"/>
      <c r="X884" s="24"/>
    </row>
    <row r="885" spans="13:24" ht="14.4" x14ac:dyDescent="0.3">
      <c r="M885" s="63"/>
      <c r="N885" s="63"/>
      <c r="O885" s="62"/>
      <c r="P885" s="63"/>
      <c r="Q885" s="62"/>
      <c r="R885" s="26"/>
      <c r="S885" s="27"/>
      <c r="T885" s="58"/>
      <c r="U885" s="54"/>
      <c r="V885" s="24"/>
      <c r="W885" s="55"/>
      <c r="X885" s="24"/>
    </row>
    <row r="886" spans="13:24" ht="14.4" x14ac:dyDescent="0.3">
      <c r="M886" s="63"/>
      <c r="N886" s="63"/>
      <c r="O886" s="62"/>
      <c r="P886" s="63"/>
      <c r="Q886" s="62"/>
      <c r="R886" s="26"/>
      <c r="S886" s="27"/>
      <c r="T886" s="58"/>
      <c r="U886" s="54"/>
      <c r="V886" s="24"/>
      <c r="W886" s="55"/>
      <c r="X886" s="24"/>
    </row>
    <row r="887" spans="13:24" ht="14.4" x14ac:dyDescent="0.3">
      <c r="M887" s="63"/>
      <c r="N887" s="63"/>
      <c r="O887" s="62"/>
      <c r="P887" s="63"/>
      <c r="Q887" s="62"/>
      <c r="R887" s="26"/>
      <c r="S887" s="27"/>
      <c r="T887" s="58"/>
      <c r="U887" s="54"/>
      <c r="V887" s="24"/>
      <c r="W887" s="55"/>
      <c r="X887" s="24"/>
    </row>
    <row r="888" spans="13:24" ht="14.4" x14ac:dyDescent="0.3">
      <c r="M888" s="63"/>
      <c r="N888" s="63"/>
      <c r="O888" s="62"/>
      <c r="P888" s="63"/>
      <c r="Q888" s="62"/>
      <c r="R888" s="26"/>
      <c r="S888" s="27"/>
      <c r="T888" s="58"/>
      <c r="U888" s="54"/>
      <c r="V888" s="24"/>
      <c r="W888" s="55"/>
      <c r="X888" s="24"/>
    </row>
    <row r="889" spans="13:24" ht="14.4" x14ac:dyDescent="0.3">
      <c r="M889" s="63"/>
      <c r="N889" s="63"/>
      <c r="O889" s="62"/>
      <c r="P889" s="63"/>
      <c r="Q889" s="62"/>
      <c r="R889" s="26"/>
      <c r="S889" s="27"/>
      <c r="T889" s="58"/>
      <c r="U889" s="54"/>
      <c r="V889" s="24"/>
      <c r="W889" s="55"/>
      <c r="X889" s="24"/>
    </row>
    <row r="890" spans="13:24" ht="14.4" x14ac:dyDescent="0.3">
      <c r="M890" s="63"/>
      <c r="N890" s="63"/>
      <c r="O890" s="62"/>
      <c r="P890" s="63"/>
      <c r="Q890" s="62"/>
      <c r="R890" s="26"/>
      <c r="S890" s="27"/>
      <c r="T890" s="58"/>
      <c r="U890" s="54"/>
      <c r="V890" s="24"/>
      <c r="W890" s="55"/>
      <c r="X890" s="24"/>
    </row>
    <row r="891" spans="13:24" ht="14.4" x14ac:dyDescent="0.3">
      <c r="M891" s="63"/>
      <c r="N891" s="63"/>
      <c r="O891" s="62"/>
      <c r="P891" s="63"/>
      <c r="Q891" s="62"/>
      <c r="R891" s="26"/>
      <c r="S891" s="27"/>
      <c r="T891" s="58"/>
      <c r="U891" s="54"/>
      <c r="V891" s="24"/>
      <c r="W891" s="55"/>
      <c r="X891" s="24"/>
    </row>
    <row r="892" spans="13:24" ht="14.4" x14ac:dyDescent="0.3">
      <c r="M892" s="63"/>
      <c r="N892" s="63"/>
      <c r="O892" s="62"/>
      <c r="P892" s="63"/>
      <c r="Q892" s="62"/>
      <c r="R892" s="26"/>
      <c r="S892" s="27"/>
      <c r="T892" s="58"/>
      <c r="U892" s="54"/>
      <c r="V892" s="24"/>
      <c r="W892" s="55"/>
      <c r="X892" s="24"/>
    </row>
    <row r="893" spans="13:24" ht="14.4" x14ac:dyDescent="0.3">
      <c r="M893" s="63"/>
      <c r="N893" s="63"/>
      <c r="O893" s="62"/>
      <c r="P893" s="63"/>
      <c r="Q893" s="62"/>
      <c r="R893" s="26"/>
      <c r="S893" s="27"/>
      <c r="T893" s="58"/>
      <c r="U893" s="54"/>
      <c r="V893" s="24"/>
      <c r="W893" s="55"/>
      <c r="X893" s="24"/>
    </row>
    <row r="894" spans="13:24" ht="14.4" x14ac:dyDescent="0.3">
      <c r="M894" s="63"/>
      <c r="N894" s="63"/>
      <c r="O894" s="62"/>
      <c r="P894" s="63"/>
      <c r="Q894" s="62"/>
      <c r="R894" s="26"/>
      <c r="S894" s="27"/>
      <c r="T894" s="58"/>
      <c r="U894" s="54"/>
      <c r="V894" s="24"/>
      <c r="W894" s="55"/>
      <c r="X894" s="24"/>
    </row>
    <row r="895" spans="13:24" ht="14.4" x14ac:dyDescent="0.3">
      <c r="M895" s="63"/>
      <c r="N895" s="63"/>
      <c r="O895" s="62"/>
      <c r="P895" s="63"/>
      <c r="Q895" s="62"/>
      <c r="R895" s="26"/>
      <c r="S895" s="27"/>
      <c r="T895" s="58"/>
      <c r="U895" s="54"/>
      <c r="V895" s="24"/>
      <c r="W895" s="55"/>
      <c r="X895" s="24"/>
    </row>
    <row r="896" spans="13:24" ht="14.4" x14ac:dyDescent="0.3">
      <c r="M896" s="63"/>
      <c r="N896" s="63"/>
      <c r="O896" s="62"/>
      <c r="P896" s="63"/>
      <c r="Q896" s="62"/>
      <c r="R896" s="26"/>
      <c r="S896" s="27"/>
      <c r="T896" s="58"/>
      <c r="U896" s="54"/>
      <c r="V896" s="24"/>
      <c r="W896" s="55"/>
      <c r="X896" s="24"/>
    </row>
    <row r="897" spans="13:24" ht="14.4" x14ac:dyDescent="0.3">
      <c r="M897" s="63"/>
      <c r="N897" s="63"/>
      <c r="O897" s="62"/>
      <c r="P897" s="63"/>
      <c r="Q897" s="62"/>
      <c r="R897" s="26"/>
      <c r="S897" s="27"/>
      <c r="T897" s="58"/>
      <c r="U897" s="54"/>
      <c r="V897" s="24"/>
      <c r="W897" s="55"/>
      <c r="X897" s="24"/>
    </row>
    <row r="898" spans="13:24" ht="14.4" x14ac:dyDescent="0.3">
      <c r="M898" s="63"/>
      <c r="N898" s="63"/>
      <c r="O898" s="62"/>
      <c r="P898" s="63"/>
      <c r="Q898" s="62"/>
      <c r="R898" s="26"/>
      <c r="S898" s="27"/>
      <c r="T898" s="58"/>
      <c r="U898" s="54"/>
      <c r="V898" s="24"/>
      <c r="W898" s="55"/>
      <c r="X898" s="24"/>
    </row>
    <row r="899" spans="13:24" ht="14.4" x14ac:dyDescent="0.3">
      <c r="M899" s="63"/>
      <c r="N899" s="63"/>
      <c r="O899" s="62"/>
      <c r="P899" s="63"/>
      <c r="Q899" s="62"/>
      <c r="R899" s="26"/>
      <c r="S899" s="27"/>
      <c r="T899" s="58"/>
      <c r="U899" s="54"/>
      <c r="V899" s="24"/>
      <c r="W899" s="55"/>
      <c r="X899" s="24"/>
    </row>
    <row r="900" spans="13:24" ht="14.4" x14ac:dyDescent="0.3">
      <c r="M900" s="63"/>
      <c r="N900" s="63"/>
      <c r="O900" s="62"/>
      <c r="P900" s="63"/>
      <c r="Q900" s="62"/>
      <c r="R900" s="26"/>
      <c r="S900" s="27"/>
      <c r="T900" s="58"/>
      <c r="U900" s="54"/>
      <c r="V900" s="24"/>
      <c r="W900" s="55"/>
      <c r="X900" s="24"/>
    </row>
    <row r="901" spans="13:24" ht="14.4" x14ac:dyDescent="0.3">
      <c r="M901" s="63"/>
      <c r="N901" s="63"/>
      <c r="O901" s="62"/>
      <c r="P901" s="63"/>
      <c r="Q901" s="62"/>
      <c r="R901" s="26"/>
      <c r="S901" s="27"/>
      <c r="T901" s="58"/>
      <c r="U901" s="54"/>
      <c r="V901" s="24"/>
      <c r="W901" s="55"/>
      <c r="X901" s="24"/>
    </row>
    <row r="902" spans="13:24" ht="14.4" x14ac:dyDescent="0.3">
      <c r="M902" s="63"/>
      <c r="N902" s="63"/>
      <c r="O902" s="62"/>
      <c r="P902" s="63"/>
      <c r="Q902" s="62"/>
      <c r="R902" s="26"/>
      <c r="S902" s="27"/>
      <c r="T902" s="58"/>
      <c r="U902" s="54"/>
      <c r="V902" s="24"/>
      <c r="W902" s="55"/>
      <c r="X902" s="24"/>
    </row>
    <row r="903" spans="13:24" ht="14.4" x14ac:dyDescent="0.3">
      <c r="M903" s="63"/>
      <c r="N903" s="63"/>
      <c r="O903" s="62"/>
      <c r="P903" s="63"/>
      <c r="Q903" s="62"/>
      <c r="R903" s="26"/>
      <c r="S903" s="27"/>
      <c r="T903" s="58"/>
      <c r="U903" s="54"/>
      <c r="V903" s="24"/>
      <c r="W903" s="55"/>
      <c r="X903" s="24"/>
    </row>
    <row r="904" spans="13:24" ht="14.4" x14ac:dyDescent="0.3">
      <c r="M904" s="63"/>
      <c r="N904" s="63"/>
      <c r="O904" s="62"/>
      <c r="P904" s="63"/>
      <c r="Q904" s="62"/>
      <c r="R904" s="26"/>
      <c r="S904" s="27"/>
      <c r="T904" s="58"/>
      <c r="U904" s="54"/>
      <c r="V904" s="24"/>
      <c r="W904" s="55"/>
      <c r="X904" s="24"/>
    </row>
    <row r="905" spans="13:24" ht="14.4" x14ac:dyDescent="0.3">
      <c r="M905" s="63"/>
      <c r="N905" s="63"/>
      <c r="O905" s="62"/>
      <c r="P905" s="63"/>
      <c r="Q905" s="62"/>
      <c r="R905" s="26"/>
      <c r="S905" s="27"/>
      <c r="T905" s="58"/>
      <c r="U905" s="54"/>
      <c r="V905" s="24"/>
      <c r="W905" s="55"/>
      <c r="X905" s="24"/>
    </row>
    <row r="906" spans="13:24" ht="14.4" x14ac:dyDescent="0.3">
      <c r="M906" s="63"/>
      <c r="N906" s="63"/>
      <c r="O906" s="62"/>
      <c r="P906" s="63"/>
      <c r="Q906" s="62"/>
      <c r="R906" s="26"/>
      <c r="S906" s="27"/>
      <c r="T906" s="58"/>
      <c r="U906" s="54"/>
      <c r="V906" s="24"/>
      <c r="W906" s="55"/>
      <c r="X906" s="24"/>
    </row>
    <row r="907" spans="13:24" ht="14.4" x14ac:dyDescent="0.3">
      <c r="M907" s="63"/>
      <c r="N907" s="63"/>
      <c r="O907" s="62"/>
      <c r="P907" s="63"/>
      <c r="Q907" s="62"/>
      <c r="R907" s="26"/>
      <c r="S907" s="27"/>
      <c r="T907" s="58"/>
      <c r="U907" s="54"/>
      <c r="V907" s="24"/>
      <c r="W907" s="55"/>
      <c r="X907" s="24"/>
    </row>
    <row r="908" spans="13:24" ht="14.4" x14ac:dyDescent="0.3">
      <c r="M908" s="63"/>
      <c r="N908" s="63"/>
      <c r="O908" s="62"/>
      <c r="P908" s="63"/>
      <c r="Q908" s="62"/>
      <c r="R908" s="26"/>
      <c r="S908" s="27"/>
      <c r="T908" s="58"/>
      <c r="U908" s="54"/>
      <c r="V908" s="24"/>
      <c r="W908" s="55"/>
      <c r="X908" s="24"/>
    </row>
    <row r="909" spans="13:24" ht="14.4" x14ac:dyDescent="0.3">
      <c r="M909" s="63"/>
      <c r="N909" s="63"/>
      <c r="O909" s="62"/>
      <c r="P909" s="63"/>
      <c r="Q909" s="62"/>
      <c r="R909" s="26"/>
      <c r="S909" s="27"/>
      <c r="T909" s="58"/>
      <c r="U909" s="54"/>
      <c r="V909" s="24"/>
      <c r="W909" s="55"/>
      <c r="X909" s="24"/>
    </row>
    <row r="910" spans="13:24" ht="14.4" x14ac:dyDescent="0.3">
      <c r="M910" s="63"/>
      <c r="N910" s="63"/>
      <c r="O910" s="62"/>
      <c r="P910" s="63"/>
      <c r="Q910" s="62"/>
      <c r="R910" s="26"/>
      <c r="S910" s="27"/>
      <c r="T910" s="58"/>
      <c r="U910" s="54"/>
      <c r="V910" s="24"/>
      <c r="W910" s="55"/>
      <c r="X910" s="24"/>
    </row>
    <row r="911" spans="13:24" ht="14.4" x14ac:dyDescent="0.3">
      <c r="M911" s="63"/>
      <c r="N911" s="63"/>
      <c r="O911" s="62"/>
      <c r="P911" s="63"/>
      <c r="Q911" s="62"/>
      <c r="R911" s="26"/>
      <c r="S911" s="27"/>
      <c r="T911" s="58"/>
      <c r="U911" s="54"/>
      <c r="V911" s="24"/>
      <c r="W911" s="55"/>
      <c r="X911" s="24"/>
    </row>
    <row r="912" spans="13:24" ht="14.4" x14ac:dyDescent="0.3">
      <c r="M912" s="63"/>
      <c r="N912" s="63"/>
      <c r="O912" s="62"/>
      <c r="P912" s="63"/>
      <c r="Q912" s="62"/>
      <c r="R912" s="26"/>
      <c r="S912" s="27"/>
      <c r="T912" s="58"/>
      <c r="U912" s="54"/>
      <c r="V912" s="24"/>
      <c r="W912" s="55"/>
      <c r="X912" s="24"/>
    </row>
    <row r="913" spans="13:24" ht="14.4" x14ac:dyDescent="0.3">
      <c r="M913" s="63"/>
      <c r="N913" s="63"/>
      <c r="O913" s="62"/>
      <c r="P913" s="63"/>
      <c r="Q913" s="62"/>
      <c r="R913" s="26"/>
      <c r="S913" s="27"/>
      <c r="T913" s="58"/>
      <c r="U913" s="54"/>
      <c r="V913" s="24"/>
      <c r="W913" s="55"/>
      <c r="X913" s="24"/>
    </row>
    <row r="914" spans="13:24" ht="14.4" x14ac:dyDescent="0.3">
      <c r="M914" s="63"/>
      <c r="N914" s="63"/>
      <c r="O914" s="62"/>
      <c r="P914" s="63"/>
      <c r="Q914" s="62"/>
      <c r="R914" s="26"/>
      <c r="S914" s="27"/>
      <c r="T914" s="58"/>
      <c r="U914" s="54"/>
      <c r="V914" s="24"/>
      <c r="W914" s="55"/>
      <c r="X914" s="24"/>
    </row>
    <row r="915" spans="13:24" ht="14.4" x14ac:dyDescent="0.3">
      <c r="M915" s="63"/>
      <c r="N915" s="65"/>
      <c r="O915" s="62"/>
      <c r="P915" s="63"/>
      <c r="Q915" s="62"/>
      <c r="R915" s="26"/>
      <c r="S915" s="27"/>
      <c r="T915" s="58"/>
      <c r="U915" s="54"/>
      <c r="V915" s="24"/>
      <c r="W915" s="55"/>
      <c r="X915" s="24"/>
    </row>
    <row r="916" spans="13:24" ht="14.4" x14ac:dyDescent="0.3">
      <c r="M916" s="63"/>
      <c r="N916" s="65"/>
      <c r="O916" s="62"/>
      <c r="P916" s="63"/>
      <c r="Q916" s="62"/>
      <c r="R916" s="26"/>
      <c r="S916" s="27"/>
      <c r="T916" s="58"/>
      <c r="U916" s="54"/>
      <c r="V916" s="24"/>
      <c r="W916" s="55"/>
      <c r="X916" s="24"/>
    </row>
    <row r="917" spans="13:24" ht="14.4" x14ac:dyDescent="0.3">
      <c r="M917" s="63"/>
      <c r="N917" s="65"/>
      <c r="O917" s="62"/>
      <c r="P917" s="63"/>
      <c r="Q917" s="62"/>
      <c r="R917" s="26"/>
      <c r="S917" s="27"/>
      <c r="T917" s="58"/>
      <c r="U917" s="54"/>
      <c r="V917" s="24"/>
      <c r="W917" s="55"/>
      <c r="X917" s="24"/>
    </row>
    <row r="918" spans="13:24" ht="14.4" x14ac:dyDescent="0.3">
      <c r="M918" s="63"/>
      <c r="N918" s="65"/>
      <c r="O918" s="62"/>
      <c r="P918" s="63"/>
      <c r="Q918" s="62"/>
      <c r="R918" s="26"/>
      <c r="S918" s="27"/>
      <c r="T918" s="58"/>
      <c r="U918" s="54"/>
      <c r="V918" s="24"/>
      <c r="W918" s="55"/>
      <c r="X918" s="24"/>
    </row>
    <row r="919" spans="13:24" ht="14.4" x14ac:dyDescent="0.3">
      <c r="M919" s="63"/>
      <c r="N919" s="65"/>
      <c r="O919" s="62"/>
      <c r="P919" s="63"/>
      <c r="Q919" s="62"/>
      <c r="R919" s="26"/>
      <c r="S919" s="27"/>
      <c r="T919" s="58"/>
      <c r="U919" s="54"/>
      <c r="V919" s="24"/>
      <c r="W919" s="55"/>
      <c r="X919" s="24"/>
    </row>
    <row r="920" spans="13:24" ht="14.4" x14ac:dyDescent="0.3">
      <c r="M920" s="63"/>
      <c r="N920" s="65"/>
      <c r="O920" s="62"/>
      <c r="P920" s="63"/>
      <c r="Q920" s="62"/>
      <c r="R920" s="26"/>
      <c r="S920" s="27"/>
      <c r="T920" s="58"/>
      <c r="U920" s="54"/>
      <c r="V920" s="24"/>
      <c r="W920" s="55"/>
      <c r="X920" s="24"/>
    </row>
    <row r="921" spans="13:24" ht="14.4" x14ac:dyDescent="0.3">
      <c r="M921" s="63"/>
      <c r="N921" s="65"/>
      <c r="O921" s="62"/>
      <c r="P921" s="63"/>
      <c r="Q921" s="62"/>
      <c r="R921" s="26"/>
      <c r="S921" s="27"/>
      <c r="T921" s="58"/>
      <c r="U921" s="54"/>
      <c r="V921" s="24"/>
      <c r="W921" s="55"/>
      <c r="X921" s="24"/>
    </row>
    <row r="922" spans="13:24" ht="14.4" x14ac:dyDescent="0.3">
      <c r="M922" s="63"/>
      <c r="N922" s="65"/>
      <c r="O922" s="62"/>
      <c r="P922" s="63"/>
      <c r="Q922" s="62"/>
      <c r="R922" s="26"/>
      <c r="S922" s="27"/>
      <c r="T922" s="58"/>
      <c r="U922" s="54"/>
      <c r="V922" s="24"/>
      <c r="W922" s="55"/>
      <c r="X922" s="24"/>
    </row>
    <row r="923" spans="13:24" ht="14.4" x14ac:dyDescent="0.3">
      <c r="M923" s="63"/>
      <c r="N923" s="65"/>
      <c r="O923" s="62"/>
      <c r="P923" s="63"/>
      <c r="Q923" s="62"/>
      <c r="R923" s="26"/>
      <c r="S923" s="27"/>
      <c r="T923" s="58"/>
      <c r="U923" s="54"/>
      <c r="V923" s="24"/>
      <c r="W923" s="55"/>
      <c r="X923" s="24"/>
    </row>
    <row r="924" spans="13:24" ht="14.4" x14ac:dyDescent="0.3">
      <c r="M924" s="63"/>
      <c r="N924" s="65"/>
      <c r="O924" s="62"/>
      <c r="P924" s="63"/>
      <c r="Q924" s="62"/>
      <c r="R924" s="26"/>
      <c r="S924" s="27"/>
      <c r="T924" s="58"/>
      <c r="U924" s="54"/>
      <c r="V924" s="24"/>
      <c r="W924" s="55"/>
      <c r="X924" s="24"/>
    </row>
    <row r="925" spans="13:24" ht="14.4" x14ac:dyDescent="0.3">
      <c r="M925" s="63"/>
      <c r="N925" s="65"/>
      <c r="O925" s="62"/>
      <c r="P925" s="63"/>
      <c r="Q925" s="62"/>
      <c r="R925" s="26"/>
      <c r="S925" s="27"/>
      <c r="T925" s="58"/>
      <c r="U925" s="54"/>
      <c r="V925" s="24"/>
      <c r="W925" s="55"/>
      <c r="X925" s="24"/>
    </row>
    <row r="926" spans="13:24" ht="14.4" x14ac:dyDescent="0.3">
      <c r="M926" s="63"/>
      <c r="N926" s="65"/>
      <c r="O926" s="62"/>
      <c r="P926" s="63"/>
      <c r="Q926" s="62"/>
      <c r="R926" s="26"/>
      <c r="S926" s="27"/>
      <c r="T926" s="58"/>
      <c r="U926" s="54"/>
      <c r="V926" s="24"/>
      <c r="W926" s="55"/>
      <c r="X926" s="24"/>
    </row>
    <row r="927" spans="13:24" ht="14.4" x14ac:dyDescent="0.3">
      <c r="M927" s="63"/>
      <c r="N927" s="65"/>
      <c r="O927" s="62"/>
      <c r="P927" s="63"/>
      <c r="Q927" s="62"/>
      <c r="R927" s="26"/>
      <c r="S927" s="27"/>
      <c r="T927" s="58"/>
      <c r="U927" s="54"/>
      <c r="V927" s="24"/>
      <c r="W927" s="55"/>
      <c r="X927" s="24"/>
    </row>
    <row r="928" spans="13:24" ht="14.4" x14ac:dyDescent="0.3">
      <c r="M928" s="63"/>
      <c r="N928" s="63"/>
      <c r="O928" s="62"/>
      <c r="P928" s="63"/>
      <c r="Q928" s="62"/>
      <c r="R928" s="26"/>
      <c r="S928" s="27"/>
      <c r="T928" s="58"/>
      <c r="U928" s="54"/>
      <c r="V928" s="24"/>
      <c r="W928" s="55"/>
      <c r="X928" s="24"/>
    </row>
    <row r="929" spans="13:24" ht="14.4" x14ac:dyDescent="0.3">
      <c r="M929" s="63"/>
      <c r="N929" s="65"/>
      <c r="O929" s="62"/>
      <c r="P929" s="63"/>
      <c r="Q929" s="62"/>
      <c r="R929" s="26"/>
      <c r="S929" s="27"/>
      <c r="T929" s="58"/>
      <c r="U929" s="54"/>
      <c r="V929" s="24"/>
      <c r="W929" s="55"/>
      <c r="X929" s="24"/>
    </row>
    <row r="930" spans="13:24" ht="14.4" x14ac:dyDescent="0.3">
      <c r="M930" s="63"/>
      <c r="N930" s="65"/>
      <c r="O930" s="62"/>
      <c r="P930" s="63"/>
      <c r="Q930" s="62"/>
      <c r="R930" s="26"/>
      <c r="S930" s="27"/>
      <c r="T930" s="58"/>
      <c r="U930" s="54"/>
      <c r="V930" s="24"/>
      <c r="W930" s="55"/>
      <c r="X930" s="24"/>
    </row>
    <row r="931" spans="13:24" ht="14.4" x14ac:dyDescent="0.3">
      <c r="M931" s="63"/>
      <c r="N931" s="63"/>
      <c r="O931" s="62"/>
      <c r="P931" s="63"/>
      <c r="Q931" s="62"/>
      <c r="R931" s="26"/>
      <c r="S931" s="27"/>
      <c r="T931" s="58"/>
      <c r="U931" s="54"/>
      <c r="V931" s="24"/>
      <c r="W931" s="55"/>
      <c r="X931" s="24"/>
    </row>
    <row r="932" spans="13:24" ht="14.4" x14ac:dyDescent="0.3">
      <c r="M932" s="63"/>
      <c r="N932" s="65"/>
      <c r="O932" s="62"/>
      <c r="P932" s="63"/>
      <c r="Q932" s="62"/>
      <c r="R932" s="26"/>
      <c r="S932" s="27"/>
      <c r="T932" s="58"/>
      <c r="U932" s="54"/>
      <c r="V932" s="24"/>
      <c r="W932" s="55"/>
      <c r="X932" s="24"/>
    </row>
    <row r="933" spans="13:24" ht="14.4" x14ac:dyDescent="0.3">
      <c r="M933" s="63"/>
      <c r="N933" s="63"/>
      <c r="O933" s="62"/>
      <c r="P933" s="63"/>
      <c r="Q933" s="62"/>
      <c r="R933" s="26"/>
      <c r="S933" s="27"/>
      <c r="T933" s="58"/>
      <c r="U933" s="54"/>
      <c r="V933" s="24"/>
      <c r="W933" s="55"/>
      <c r="X933" s="24"/>
    </row>
    <row r="934" spans="13:24" ht="14.4" x14ac:dyDescent="0.3">
      <c r="M934" s="63"/>
      <c r="N934" s="63"/>
      <c r="O934" s="62"/>
      <c r="P934" s="63"/>
      <c r="Q934" s="62"/>
      <c r="R934" s="26"/>
      <c r="S934" s="27"/>
      <c r="T934" s="58"/>
      <c r="U934" s="54"/>
      <c r="V934" s="24"/>
      <c r="W934" s="55"/>
      <c r="X934" s="24"/>
    </row>
    <row r="935" spans="13:24" ht="14.4" x14ac:dyDescent="0.3">
      <c r="M935" s="63"/>
      <c r="N935" s="65"/>
      <c r="O935" s="62"/>
      <c r="P935" s="63"/>
      <c r="Q935" s="62"/>
      <c r="R935" s="26"/>
      <c r="S935" s="27"/>
      <c r="T935" s="58"/>
      <c r="U935" s="54"/>
      <c r="V935" s="24"/>
      <c r="W935" s="55"/>
      <c r="X935" s="24"/>
    </row>
    <row r="936" spans="13:24" ht="14.4" x14ac:dyDescent="0.3">
      <c r="M936" s="63"/>
      <c r="N936" s="65"/>
      <c r="O936" s="62"/>
      <c r="P936" s="63"/>
      <c r="Q936" s="62"/>
      <c r="R936" s="26"/>
      <c r="S936" s="27"/>
      <c r="T936" s="58"/>
      <c r="U936" s="54"/>
      <c r="V936" s="24"/>
      <c r="W936" s="55"/>
      <c r="X936" s="24"/>
    </row>
    <row r="937" spans="13:24" ht="14.4" x14ac:dyDescent="0.3">
      <c r="M937" s="63"/>
      <c r="N937" s="63"/>
      <c r="O937" s="62"/>
      <c r="P937" s="63"/>
      <c r="Q937" s="62"/>
      <c r="R937" s="26"/>
      <c r="S937" s="27"/>
      <c r="T937" s="58"/>
      <c r="U937" s="54"/>
      <c r="V937" s="24"/>
      <c r="W937" s="55"/>
      <c r="X937" s="24"/>
    </row>
    <row r="938" spans="13:24" ht="14.4" x14ac:dyDescent="0.3">
      <c r="M938" s="63"/>
      <c r="N938" s="63"/>
      <c r="O938" s="62"/>
      <c r="P938" s="63"/>
      <c r="Q938" s="62"/>
      <c r="R938" s="26"/>
      <c r="S938" s="27"/>
      <c r="T938" s="58"/>
      <c r="U938" s="54"/>
      <c r="V938" s="24"/>
      <c r="W938" s="55"/>
      <c r="X938" s="24"/>
    </row>
    <row r="939" spans="13:24" ht="14.4" x14ac:dyDescent="0.3">
      <c r="M939" s="63"/>
      <c r="N939" s="65"/>
      <c r="O939" s="62"/>
      <c r="P939" s="63"/>
      <c r="Q939" s="62"/>
      <c r="R939" s="26"/>
      <c r="S939" s="27"/>
      <c r="T939" s="58"/>
      <c r="U939" s="54"/>
      <c r="V939" s="24"/>
      <c r="W939" s="55"/>
      <c r="X939" s="24"/>
    </row>
    <row r="940" spans="13:24" ht="14.4" x14ac:dyDescent="0.3">
      <c r="M940" s="63"/>
      <c r="N940" s="65"/>
      <c r="O940" s="62"/>
      <c r="P940" s="63"/>
      <c r="Q940" s="62"/>
      <c r="R940" s="26"/>
      <c r="S940" s="27"/>
      <c r="T940" s="58"/>
      <c r="U940" s="54"/>
      <c r="V940" s="24"/>
      <c r="W940" s="55"/>
      <c r="X940" s="24"/>
    </row>
    <row r="941" spans="13:24" ht="14.4" x14ac:dyDescent="0.3">
      <c r="M941" s="63"/>
      <c r="N941" s="63"/>
      <c r="O941" s="62"/>
      <c r="P941" s="63"/>
      <c r="Q941" s="62"/>
      <c r="R941" s="26"/>
      <c r="S941" s="27"/>
      <c r="T941" s="58"/>
      <c r="U941" s="54"/>
      <c r="V941" s="24"/>
      <c r="W941" s="55"/>
      <c r="X941" s="24"/>
    </row>
    <row r="942" spans="13:24" ht="14.4" x14ac:dyDescent="0.3">
      <c r="M942" s="63"/>
      <c r="N942" s="65"/>
      <c r="O942" s="62"/>
      <c r="P942" s="63"/>
      <c r="Q942" s="62"/>
      <c r="R942" s="26"/>
      <c r="S942" s="27"/>
      <c r="T942" s="58"/>
      <c r="U942" s="54"/>
      <c r="V942" s="24"/>
      <c r="W942" s="55"/>
      <c r="X942" s="24"/>
    </row>
    <row r="943" spans="13:24" ht="14.4" x14ac:dyDescent="0.3">
      <c r="M943" s="63"/>
      <c r="N943" s="65"/>
      <c r="O943" s="62"/>
      <c r="P943" s="63"/>
      <c r="Q943" s="62"/>
      <c r="R943" s="26"/>
      <c r="S943" s="27"/>
      <c r="T943" s="58"/>
      <c r="U943" s="54"/>
      <c r="V943" s="24"/>
      <c r="W943" s="55"/>
      <c r="X943" s="24"/>
    </row>
    <row r="944" spans="13:24" ht="14.4" x14ac:dyDescent="0.3">
      <c r="M944" s="63"/>
      <c r="N944" s="65"/>
      <c r="O944" s="62"/>
      <c r="P944" s="63"/>
      <c r="Q944" s="62"/>
      <c r="R944" s="26"/>
      <c r="S944" s="27"/>
      <c r="T944" s="58"/>
      <c r="U944" s="54"/>
      <c r="V944" s="24"/>
      <c r="W944" s="55"/>
      <c r="X944" s="24"/>
    </row>
    <row r="945" spans="13:24" ht="14.4" x14ac:dyDescent="0.3">
      <c r="M945" s="63"/>
      <c r="N945" s="65"/>
      <c r="O945" s="62"/>
      <c r="P945" s="63"/>
      <c r="Q945" s="62"/>
      <c r="R945" s="26"/>
      <c r="S945" s="27"/>
      <c r="T945" s="58"/>
      <c r="U945" s="54"/>
      <c r="V945" s="24"/>
      <c r="W945" s="55"/>
      <c r="X945" s="24"/>
    </row>
    <row r="946" spans="13:24" ht="14.4" x14ac:dyDescent="0.3">
      <c r="M946" s="63"/>
      <c r="N946" s="65"/>
      <c r="O946" s="62"/>
      <c r="P946" s="63"/>
      <c r="Q946" s="62"/>
      <c r="R946" s="26"/>
      <c r="S946" s="27"/>
      <c r="T946" s="58"/>
      <c r="U946" s="54"/>
      <c r="V946" s="24"/>
      <c r="W946" s="55"/>
      <c r="X946" s="24"/>
    </row>
    <row r="947" spans="13:24" ht="14.4" x14ac:dyDescent="0.3">
      <c r="M947" s="63"/>
      <c r="N947" s="65"/>
      <c r="O947" s="62"/>
      <c r="P947" s="63"/>
      <c r="Q947" s="62"/>
      <c r="R947" s="26"/>
      <c r="S947" s="27"/>
      <c r="T947" s="58"/>
      <c r="U947" s="54"/>
      <c r="V947" s="24"/>
      <c r="W947" s="55"/>
      <c r="X947" s="24"/>
    </row>
    <row r="948" spans="13:24" ht="14.4" x14ac:dyDescent="0.3">
      <c r="M948" s="63"/>
      <c r="N948" s="65"/>
      <c r="O948" s="62"/>
      <c r="P948" s="63"/>
      <c r="Q948" s="62"/>
      <c r="R948" s="26"/>
      <c r="S948" s="27"/>
      <c r="T948" s="58"/>
      <c r="U948" s="54"/>
      <c r="V948" s="24"/>
      <c r="W948" s="55"/>
      <c r="X948" s="24"/>
    </row>
    <row r="949" spans="13:24" ht="14.4" x14ac:dyDescent="0.3">
      <c r="M949" s="63"/>
      <c r="N949" s="65"/>
      <c r="O949" s="62"/>
      <c r="P949" s="63"/>
      <c r="Q949" s="62"/>
      <c r="R949" s="26"/>
      <c r="S949" s="27"/>
      <c r="T949" s="58"/>
      <c r="U949" s="54"/>
      <c r="V949" s="24"/>
      <c r="W949" s="55"/>
      <c r="X949" s="24"/>
    </row>
    <row r="950" spans="13:24" ht="14.4" x14ac:dyDescent="0.3">
      <c r="M950" s="63"/>
      <c r="N950" s="65"/>
      <c r="O950" s="62"/>
      <c r="P950" s="63"/>
      <c r="Q950" s="62"/>
      <c r="R950" s="26"/>
      <c r="S950" s="27"/>
      <c r="T950" s="58"/>
      <c r="U950" s="54"/>
      <c r="V950" s="24"/>
      <c r="W950" s="55"/>
      <c r="X950" s="24"/>
    </row>
    <row r="951" spans="13:24" ht="14.4" x14ac:dyDescent="0.3">
      <c r="M951" s="63"/>
      <c r="N951" s="63"/>
      <c r="O951" s="62"/>
      <c r="P951" s="63"/>
      <c r="Q951" s="62"/>
      <c r="R951" s="26"/>
      <c r="S951" s="27"/>
      <c r="T951" s="58"/>
      <c r="U951" s="54"/>
      <c r="V951" s="24"/>
      <c r="W951" s="55"/>
      <c r="X951" s="24"/>
    </row>
    <row r="952" spans="13:24" ht="14.4" x14ac:dyDescent="0.3">
      <c r="M952" s="63"/>
      <c r="N952" s="65"/>
      <c r="O952" s="62"/>
      <c r="P952" s="63"/>
      <c r="Q952" s="62"/>
      <c r="R952" s="26"/>
      <c r="S952" s="27"/>
      <c r="T952" s="58"/>
      <c r="U952" s="54"/>
      <c r="V952" s="24"/>
      <c r="W952" s="55"/>
      <c r="X952" s="24"/>
    </row>
    <row r="953" spans="13:24" ht="14.4" x14ac:dyDescent="0.3">
      <c r="M953" s="63"/>
      <c r="N953" s="63"/>
      <c r="O953" s="62"/>
      <c r="P953" s="63"/>
      <c r="Q953" s="62"/>
      <c r="R953" s="26"/>
      <c r="S953" s="27"/>
      <c r="T953" s="58"/>
      <c r="U953" s="54"/>
      <c r="V953" s="24"/>
      <c r="W953" s="55"/>
      <c r="X953" s="24"/>
    </row>
    <row r="954" spans="13:24" ht="14.4" x14ac:dyDescent="0.3">
      <c r="M954" s="63"/>
      <c r="N954" s="65"/>
      <c r="O954" s="62"/>
      <c r="P954" s="63"/>
      <c r="Q954" s="62"/>
      <c r="R954" s="26"/>
      <c r="S954" s="27"/>
      <c r="T954" s="58"/>
      <c r="U954" s="54"/>
      <c r="V954" s="24"/>
      <c r="W954" s="55"/>
      <c r="X954" s="24"/>
    </row>
    <row r="955" spans="13:24" ht="14.4" x14ac:dyDescent="0.3">
      <c r="M955" s="63"/>
      <c r="N955" s="63"/>
      <c r="O955" s="62"/>
      <c r="P955" s="63"/>
      <c r="Q955" s="62"/>
      <c r="R955" s="26"/>
      <c r="S955" s="27"/>
      <c r="T955" s="58"/>
      <c r="U955" s="54"/>
      <c r="V955" s="24"/>
      <c r="W955" s="55"/>
      <c r="X955" s="24"/>
    </row>
    <row r="956" spans="13:24" ht="14.4" x14ac:dyDescent="0.3">
      <c r="M956" s="63"/>
      <c r="N956" s="65"/>
      <c r="O956" s="62"/>
      <c r="P956" s="63"/>
      <c r="Q956" s="62"/>
      <c r="R956" s="26"/>
      <c r="S956" s="27"/>
      <c r="T956" s="58"/>
      <c r="U956" s="54"/>
      <c r="V956" s="24"/>
      <c r="W956" s="55"/>
      <c r="X956" s="24"/>
    </row>
    <row r="957" spans="13:24" ht="14.4" x14ac:dyDescent="0.3">
      <c r="M957" s="63"/>
      <c r="N957" s="65"/>
      <c r="O957" s="62"/>
      <c r="P957" s="63"/>
      <c r="Q957" s="62"/>
      <c r="R957" s="26"/>
      <c r="S957" s="27"/>
      <c r="T957" s="58"/>
      <c r="U957" s="54"/>
      <c r="V957" s="24"/>
      <c r="W957" s="55"/>
      <c r="X957" s="24"/>
    </row>
    <row r="958" spans="13:24" ht="14.4" x14ac:dyDescent="0.3">
      <c r="M958" s="63"/>
      <c r="N958" s="65"/>
      <c r="O958" s="62"/>
      <c r="P958" s="63"/>
      <c r="Q958" s="62"/>
      <c r="R958" s="26"/>
      <c r="S958" s="27"/>
      <c r="T958" s="58"/>
      <c r="U958" s="54"/>
      <c r="V958" s="24"/>
      <c r="W958" s="55"/>
      <c r="X958" s="24"/>
    </row>
    <row r="959" spans="13:24" ht="14.4" x14ac:dyDescent="0.3">
      <c r="M959" s="63"/>
      <c r="N959" s="65"/>
      <c r="O959" s="62"/>
      <c r="P959" s="63"/>
      <c r="Q959" s="62"/>
      <c r="R959" s="26"/>
      <c r="S959" s="27"/>
      <c r="T959" s="58"/>
      <c r="U959" s="54"/>
      <c r="V959" s="24"/>
      <c r="W959" s="55"/>
      <c r="X959" s="24"/>
    </row>
    <row r="960" spans="13:24" ht="14.4" x14ac:dyDescent="0.3">
      <c r="M960" s="63"/>
      <c r="N960" s="65"/>
      <c r="O960" s="62"/>
      <c r="P960" s="63"/>
      <c r="Q960" s="62"/>
      <c r="R960" s="26"/>
      <c r="S960" s="27"/>
      <c r="T960" s="58"/>
      <c r="U960" s="54"/>
      <c r="V960" s="24"/>
      <c r="W960" s="55"/>
      <c r="X960" s="24"/>
    </row>
    <row r="961" spans="13:24" ht="14.4" x14ac:dyDescent="0.3">
      <c r="M961" s="63"/>
      <c r="N961" s="65"/>
      <c r="O961" s="62"/>
      <c r="P961" s="63"/>
      <c r="Q961" s="62"/>
      <c r="R961" s="26"/>
      <c r="S961" s="27"/>
      <c r="T961" s="58"/>
      <c r="U961" s="54"/>
      <c r="V961" s="24"/>
      <c r="W961" s="55"/>
      <c r="X961" s="24"/>
    </row>
    <row r="962" spans="13:24" ht="14.4" x14ac:dyDescent="0.3">
      <c r="M962" s="63"/>
      <c r="N962" s="65"/>
      <c r="O962" s="62"/>
      <c r="P962" s="63"/>
      <c r="Q962" s="62"/>
      <c r="R962" s="26"/>
      <c r="S962" s="27"/>
      <c r="T962" s="58"/>
      <c r="U962" s="54"/>
      <c r="V962" s="24"/>
      <c r="W962" s="55"/>
      <c r="X962" s="24"/>
    </row>
    <row r="963" spans="13:24" ht="14.4" x14ac:dyDescent="0.3">
      <c r="M963" s="63"/>
      <c r="N963" s="65"/>
      <c r="O963" s="62"/>
      <c r="P963" s="63"/>
      <c r="Q963" s="62"/>
      <c r="R963" s="26"/>
      <c r="S963" s="27"/>
      <c r="T963" s="58"/>
      <c r="U963" s="54"/>
      <c r="V963" s="24"/>
      <c r="W963" s="55"/>
      <c r="X963" s="24"/>
    </row>
    <row r="964" spans="13:24" ht="14.4" x14ac:dyDescent="0.3">
      <c r="M964" s="63"/>
      <c r="N964" s="65"/>
      <c r="O964" s="62"/>
      <c r="P964" s="63"/>
      <c r="Q964" s="62"/>
      <c r="R964" s="26"/>
      <c r="S964" s="27"/>
      <c r="T964" s="58"/>
      <c r="U964" s="54"/>
      <c r="V964" s="24"/>
      <c r="W964" s="55"/>
      <c r="X964" s="24"/>
    </row>
    <row r="965" spans="13:24" ht="14.4" x14ac:dyDescent="0.3">
      <c r="M965" s="63"/>
      <c r="N965" s="63"/>
      <c r="O965" s="62"/>
      <c r="P965" s="63"/>
      <c r="Q965" s="62"/>
      <c r="R965" s="26"/>
      <c r="S965" s="27"/>
      <c r="T965" s="58"/>
      <c r="U965" s="54"/>
      <c r="V965" s="24"/>
      <c r="W965" s="55"/>
      <c r="X965" s="24"/>
    </row>
    <row r="966" spans="13:24" ht="14.4" x14ac:dyDescent="0.3">
      <c r="M966" s="63"/>
      <c r="N966" s="65"/>
      <c r="O966" s="62"/>
      <c r="P966" s="63"/>
      <c r="Q966" s="62"/>
      <c r="R966" s="26"/>
      <c r="S966" s="27"/>
      <c r="T966" s="58"/>
      <c r="U966" s="54"/>
      <c r="V966" s="24"/>
      <c r="W966" s="55"/>
      <c r="X966" s="24"/>
    </row>
    <row r="967" spans="13:24" ht="14.4" x14ac:dyDescent="0.3">
      <c r="M967" s="63"/>
      <c r="N967" s="65"/>
      <c r="O967" s="62"/>
      <c r="P967" s="63"/>
      <c r="Q967" s="62"/>
      <c r="R967" s="26"/>
      <c r="S967" s="27"/>
      <c r="T967" s="58"/>
      <c r="U967" s="54"/>
      <c r="V967" s="24"/>
      <c r="W967" s="55"/>
      <c r="X967" s="24"/>
    </row>
    <row r="968" spans="13:24" ht="14.4" x14ac:dyDescent="0.3">
      <c r="M968" s="63"/>
      <c r="N968" s="65"/>
      <c r="O968" s="62"/>
      <c r="P968" s="63"/>
      <c r="Q968" s="62"/>
      <c r="R968" s="26"/>
      <c r="S968" s="27"/>
      <c r="T968" s="58"/>
      <c r="U968" s="54"/>
      <c r="V968" s="24"/>
      <c r="W968" s="55"/>
      <c r="X968" s="24"/>
    </row>
    <row r="969" spans="13:24" ht="14.4" x14ac:dyDescent="0.3">
      <c r="M969" s="63"/>
      <c r="N969" s="63"/>
      <c r="O969" s="62"/>
      <c r="P969" s="63"/>
      <c r="Q969" s="62"/>
      <c r="R969" s="26"/>
      <c r="S969" s="27"/>
      <c r="T969" s="58"/>
      <c r="U969" s="54"/>
      <c r="V969" s="24"/>
      <c r="W969" s="55"/>
      <c r="X969" s="24"/>
    </row>
    <row r="970" spans="13:24" ht="14.4" x14ac:dyDescent="0.3">
      <c r="M970" s="63"/>
      <c r="N970" s="65"/>
      <c r="O970" s="62"/>
      <c r="P970" s="63"/>
      <c r="Q970" s="62"/>
      <c r="R970" s="26"/>
      <c r="S970" s="27"/>
      <c r="T970" s="58"/>
      <c r="U970" s="54"/>
      <c r="V970" s="24"/>
      <c r="W970" s="55"/>
      <c r="X970" s="24"/>
    </row>
    <row r="971" spans="13:24" ht="14.4" x14ac:dyDescent="0.3">
      <c r="M971" s="63"/>
      <c r="N971" s="63"/>
      <c r="O971" s="62"/>
      <c r="P971" s="63"/>
      <c r="Q971" s="62"/>
      <c r="R971" s="26"/>
      <c r="S971" s="27"/>
      <c r="T971" s="58"/>
      <c r="U971" s="54"/>
      <c r="V971" s="24"/>
      <c r="W971" s="55"/>
      <c r="X971" s="24"/>
    </row>
    <row r="972" spans="13:24" ht="14.4" x14ac:dyDescent="0.3">
      <c r="M972" s="63"/>
      <c r="N972" s="65"/>
      <c r="O972" s="62"/>
      <c r="P972" s="63"/>
      <c r="Q972" s="62"/>
      <c r="R972" s="26"/>
      <c r="S972" s="27"/>
      <c r="T972" s="58"/>
      <c r="U972" s="54"/>
      <c r="V972" s="24"/>
      <c r="W972" s="55"/>
      <c r="X972" s="24"/>
    </row>
    <row r="973" spans="13:24" ht="14.4" x14ac:dyDescent="0.3">
      <c r="M973" s="63"/>
      <c r="N973" s="65"/>
      <c r="O973" s="62"/>
      <c r="P973" s="63"/>
      <c r="Q973" s="62"/>
      <c r="R973" s="26"/>
      <c r="S973" s="27"/>
      <c r="T973" s="58"/>
      <c r="U973" s="54"/>
      <c r="V973" s="24"/>
      <c r="W973" s="55"/>
      <c r="X973" s="24"/>
    </row>
    <row r="974" spans="13:24" ht="14.4" x14ac:dyDescent="0.3">
      <c r="M974" s="63"/>
      <c r="N974" s="65"/>
      <c r="O974" s="62"/>
      <c r="P974" s="63"/>
      <c r="Q974" s="62"/>
      <c r="R974" s="26"/>
      <c r="S974" s="27"/>
      <c r="T974" s="58"/>
      <c r="U974" s="54"/>
      <c r="V974" s="24"/>
      <c r="W974" s="55"/>
      <c r="X974" s="24"/>
    </row>
    <row r="975" spans="13:24" ht="14.4" x14ac:dyDescent="0.3">
      <c r="M975" s="63"/>
      <c r="N975" s="65"/>
      <c r="O975" s="62"/>
      <c r="P975" s="63"/>
      <c r="Q975" s="62"/>
      <c r="R975" s="26"/>
      <c r="S975" s="27"/>
      <c r="T975" s="58"/>
      <c r="U975" s="54"/>
      <c r="V975" s="24"/>
      <c r="W975" s="55"/>
      <c r="X975" s="24"/>
    </row>
    <row r="976" spans="13:24" ht="14.4" x14ac:dyDescent="0.3">
      <c r="M976" s="63"/>
      <c r="N976" s="65"/>
      <c r="O976" s="62"/>
      <c r="P976" s="63"/>
      <c r="Q976" s="62"/>
      <c r="R976" s="26"/>
      <c r="S976" s="27"/>
      <c r="T976" s="58"/>
      <c r="U976" s="54"/>
      <c r="V976" s="24"/>
      <c r="W976" s="55"/>
      <c r="X976" s="24"/>
    </row>
    <row r="977" spans="13:24" ht="14.4" x14ac:dyDescent="0.3">
      <c r="M977" s="63"/>
      <c r="N977" s="65"/>
      <c r="O977" s="62"/>
      <c r="P977" s="63"/>
      <c r="Q977" s="62"/>
      <c r="R977" s="26"/>
      <c r="S977" s="27"/>
      <c r="T977" s="58"/>
      <c r="U977" s="54"/>
      <c r="V977" s="24"/>
      <c r="W977" s="55"/>
      <c r="X977" s="24"/>
    </row>
    <row r="978" spans="13:24" ht="14.4" x14ac:dyDescent="0.3">
      <c r="M978" s="63"/>
      <c r="N978" s="65"/>
      <c r="O978" s="62"/>
      <c r="P978" s="63"/>
      <c r="Q978" s="62"/>
      <c r="R978" s="26"/>
      <c r="S978" s="27"/>
      <c r="T978" s="58"/>
      <c r="U978" s="54"/>
      <c r="V978" s="24"/>
      <c r="W978" s="55"/>
      <c r="X978" s="24"/>
    </row>
    <row r="979" spans="13:24" ht="14.4" x14ac:dyDescent="0.3">
      <c r="M979" s="63"/>
      <c r="N979" s="65"/>
      <c r="O979" s="62"/>
      <c r="P979" s="63"/>
      <c r="Q979" s="62"/>
      <c r="R979" s="26"/>
      <c r="S979" s="27"/>
      <c r="T979" s="58"/>
      <c r="U979" s="54"/>
      <c r="V979" s="24"/>
      <c r="W979" s="55"/>
      <c r="X979" s="24"/>
    </row>
    <row r="980" spans="13:24" ht="14.4" x14ac:dyDescent="0.3">
      <c r="M980" s="63"/>
      <c r="N980" s="65"/>
      <c r="O980" s="62"/>
      <c r="P980" s="63"/>
      <c r="Q980" s="62"/>
      <c r="R980" s="26"/>
      <c r="S980" s="27"/>
      <c r="T980" s="58"/>
      <c r="U980" s="54"/>
      <c r="V980" s="24"/>
      <c r="W980" s="55"/>
      <c r="X980" s="24"/>
    </row>
    <row r="981" spans="13:24" ht="14.4" x14ac:dyDescent="0.3">
      <c r="M981" s="63"/>
      <c r="N981" s="65"/>
      <c r="O981" s="62"/>
      <c r="P981" s="63"/>
      <c r="Q981" s="62"/>
      <c r="R981" s="26"/>
      <c r="S981" s="27"/>
      <c r="T981" s="58"/>
      <c r="U981" s="54"/>
      <c r="V981" s="24"/>
      <c r="W981" s="55"/>
      <c r="X981" s="24"/>
    </row>
    <row r="982" spans="13:24" ht="14.4" x14ac:dyDescent="0.3">
      <c r="M982" s="63"/>
      <c r="N982" s="65"/>
      <c r="O982" s="62"/>
      <c r="P982" s="63"/>
      <c r="Q982" s="62"/>
      <c r="R982" s="26"/>
      <c r="S982" s="27"/>
      <c r="T982" s="58"/>
      <c r="U982" s="54"/>
      <c r="V982" s="24"/>
      <c r="W982" s="55"/>
      <c r="X982" s="24"/>
    </row>
    <row r="983" spans="13:24" ht="14.4" x14ac:dyDescent="0.3">
      <c r="M983" s="63"/>
      <c r="N983" s="63"/>
      <c r="O983" s="62"/>
      <c r="P983" s="63"/>
      <c r="Q983" s="62"/>
      <c r="R983" s="26"/>
      <c r="S983" s="27"/>
      <c r="T983" s="58"/>
      <c r="U983" s="54"/>
      <c r="V983" s="24"/>
      <c r="W983" s="55"/>
      <c r="X983" s="24"/>
    </row>
    <row r="984" spans="13:24" ht="14.4" x14ac:dyDescent="0.3">
      <c r="M984" s="63"/>
      <c r="N984" s="65"/>
      <c r="O984" s="62"/>
      <c r="P984" s="63"/>
      <c r="Q984" s="62"/>
      <c r="R984" s="26"/>
      <c r="S984" s="27"/>
      <c r="T984" s="58"/>
      <c r="U984" s="54"/>
      <c r="V984" s="24"/>
      <c r="W984" s="55"/>
      <c r="X984" s="24"/>
    </row>
    <row r="985" spans="13:24" ht="14.4" x14ac:dyDescent="0.3">
      <c r="M985" s="63"/>
      <c r="N985" s="63"/>
      <c r="O985" s="62"/>
      <c r="P985" s="63"/>
      <c r="Q985" s="62"/>
      <c r="R985" s="26"/>
      <c r="S985" s="27"/>
      <c r="T985" s="58"/>
      <c r="U985" s="54"/>
      <c r="V985" s="24"/>
      <c r="W985" s="55"/>
      <c r="X985" s="24"/>
    </row>
    <row r="986" spans="13:24" ht="14.4" x14ac:dyDescent="0.3">
      <c r="M986" s="63"/>
      <c r="N986" s="65"/>
      <c r="O986" s="62"/>
      <c r="P986" s="63"/>
      <c r="Q986" s="62"/>
      <c r="R986" s="26"/>
      <c r="S986" s="27"/>
      <c r="T986" s="58"/>
      <c r="U986" s="54"/>
      <c r="V986" s="24"/>
      <c r="W986" s="55"/>
      <c r="X986" s="24"/>
    </row>
    <row r="987" spans="13:24" ht="14.4" x14ac:dyDescent="0.3">
      <c r="M987" s="63"/>
      <c r="N987" s="65"/>
      <c r="O987" s="62"/>
      <c r="P987" s="63"/>
      <c r="Q987" s="62"/>
      <c r="R987" s="26"/>
      <c r="S987" s="27"/>
      <c r="T987" s="58"/>
      <c r="U987" s="54"/>
      <c r="V987" s="24"/>
      <c r="W987" s="55"/>
      <c r="X987" s="24"/>
    </row>
    <row r="988" spans="13:24" ht="14.4" x14ac:dyDescent="0.3">
      <c r="M988" s="63"/>
      <c r="N988" s="65"/>
      <c r="O988" s="62"/>
      <c r="P988" s="63"/>
      <c r="Q988" s="62"/>
      <c r="R988" s="26"/>
      <c r="S988" s="27"/>
      <c r="T988" s="58"/>
      <c r="U988" s="54"/>
      <c r="V988" s="24"/>
      <c r="W988" s="55"/>
      <c r="X988" s="24"/>
    </row>
    <row r="989" spans="13:24" ht="14.4" x14ac:dyDescent="0.3">
      <c r="M989" s="63"/>
      <c r="N989" s="65"/>
      <c r="O989" s="62"/>
      <c r="P989" s="63"/>
      <c r="Q989" s="62"/>
      <c r="R989" s="26"/>
      <c r="S989" s="27"/>
      <c r="T989" s="58"/>
      <c r="U989" s="54"/>
      <c r="V989" s="24"/>
      <c r="W989" s="55"/>
      <c r="X989" s="24"/>
    </row>
    <row r="990" spans="13:24" ht="14.4" x14ac:dyDescent="0.3">
      <c r="M990" s="63"/>
      <c r="N990" s="65"/>
      <c r="O990" s="62"/>
      <c r="P990" s="63"/>
      <c r="Q990" s="62"/>
      <c r="R990" s="26"/>
      <c r="S990" s="27"/>
      <c r="T990" s="58"/>
      <c r="U990" s="54"/>
      <c r="V990" s="24"/>
      <c r="W990" s="55"/>
      <c r="X990" s="24"/>
    </row>
    <row r="991" spans="13:24" ht="14.4" x14ac:dyDescent="0.3">
      <c r="M991" s="63"/>
      <c r="N991" s="65"/>
      <c r="O991" s="62"/>
      <c r="P991" s="63"/>
      <c r="Q991" s="62"/>
      <c r="R991" s="26"/>
      <c r="S991" s="27"/>
      <c r="T991" s="58"/>
      <c r="U991" s="54"/>
      <c r="V991" s="24"/>
      <c r="W991" s="55"/>
      <c r="X991" s="24"/>
    </row>
    <row r="992" spans="13:24" ht="14.4" x14ac:dyDescent="0.3">
      <c r="M992" s="63"/>
      <c r="N992" s="63"/>
      <c r="O992" s="62"/>
      <c r="P992" s="63"/>
      <c r="Q992" s="62"/>
      <c r="R992" s="26"/>
      <c r="S992" s="27"/>
      <c r="T992" s="58"/>
      <c r="U992" s="54"/>
      <c r="V992" s="24"/>
      <c r="W992" s="55"/>
      <c r="X992" s="24"/>
    </row>
    <row r="993" spans="13:24" ht="14.4" x14ac:dyDescent="0.3">
      <c r="M993" s="63"/>
      <c r="N993" s="65"/>
      <c r="O993" s="62"/>
      <c r="P993" s="63"/>
      <c r="Q993" s="62"/>
      <c r="R993" s="26"/>
      <c r="S993" s="27"/>
      <c r="T993" s="58"/>
      <c r="U993" s="54"/>
      <c r="V993" s="24"/>
      <c r="W993" s="55"/>
      <c r="X993" s="24"/>
    </row>
    <row r="994" spans="13:24" ht="14.4" x14ac:dyDescent="0.3">
      <c r="M994" s="63"/>
      <c r="N994" s="65"/>
      <c r="O994" s="62"/>
      <c r="P994" s="63"/>
      <c r="Q994" s="62"/>
      <c r="R994" s="26"/>
      <c r="S994" s="27"/>
      <c r="T994" s="58"/>
      <c r="U994" s="54"/>
      <c r="V994" s="24"/>
      <c r="W994" s="55"/>
      <c r="X994" s="24"/>
    </row>
    <row r="995" spans="13:24" ht="14.4" x14ac:dyDescent="0.3">
      <c r="M995" s="63"/>
      <c r="N995" s="65"/>
      <c r="O995" s="62"/>
      <c r="P995" s="63"/>
      <c r="Q995" s="62"/>
      <c r="R995" s="26"/>
      <c r="S995" s="27"/>
      <c r="T995" s="58"/>
      <c r="U995" s="54"/>
      <c r="V995" s="24"/>
      <c r="W995" s="55"/>
      <c r="X995" s="24"/>
    </row>
    <row r="996" spans="13:24" ht="14.4" x14ac:dyDescent="0.3">
      <c r="M996" s="63"/>
      <c r="N996" s="63"/>
      <c r="O996" s="62"/>
      <c r="P996" s="63"/>
      <c r="Q996" s="62"/>
      <c r="R996" s="26"/>
      <c r="S996" s="27"/>
      <c r="T996" s="58"/>
      <c r="U996" s="54"/>
      <c r="V996" s="24"/>
      <c r="W996" s="55"/>
      <c r="X996" s="24"/>
    </row>
    <row r="997" spans="13:24" ht="14.4" x14ac:dyDescent="0.3">
      <c r="M997" s="63"/>
      <c r="N997" s="65"/>
      <c r="O997" s="62"/>
      <c r="P997" s="63"/>
      <c r="Q997" s="62"/>
      <c r="R997" s="26"/>
      <c r="S997" s="27"/>
      <c r="T997" s="58"/>
      <c r="U997" s="54"/>
      <c r="V997" s="24"/>
      <c r="W997" s="55"/>
      <c r="X997" s="24"/>
    </row>
    <row r="998" spans="13:24" ht="14.4" x14ac:dyDescent="0.3">
      <c r="M998" s="63"/>
      <c r="N998" s="63"/>
      <c r="O998" s="62"/>
      <c r="P998" s="63"/>
      <c r="Q998" s="62"/>
      <c r="R998" s="26"/>
      <c r="S998" s="27"/>
      <c r="T998" s="58"/>
      <c r="U998" s="54"/>
      <c r="V998" s="24"/>
      <c r="W998" s="55"/>
      <c r="X998" s="24"/>
    </row>
    <row r="999" spans="13:24" ht="14.4" x14ac:dyDescent="0.3">
      <c r="M999" s="63"/>
      <c r="N999" s="65"/>
      <c r="O999" s="62"/>
      <c r="P999" s="63"/>
      <c r="Q999" s="62"/>
      <c r="R999" s="26"/>
      <c r="S999" s="27"/>
      <c r="T999" s="58"/>
      <c r="U999" s="54"/>
      <c r="V999" s="24"/>
      <c r="W999" s="55"/>
      <c r="X999" s="24"/>
    </row>
    <row r="1000" spans="13:24" ht="14.4" x14ac:dyDescent="0.3">
      <c r="M1000" s="63"/>
      <c r="N1000" s="63"/>
      <c r="O1000" s="62"/>
      <c r="P1000" s="63"/>
      <c r="Q1000" s="62"/>
      <c r="R1000" s="26"/>
      <c r="S1000" s="27"/>
      <c r="T1000" s="58"/>
      <c r="U1000" s="54"/>
      <c r="V1000" s="24"/>
      <c r="W1000" s="55"/>
      <c r="X1000" s="24"/>
    </row>
    <row r="1001" spans="13:24" ht="14.4" x14ac:dyDescent="0.3">
      <c r="M1001" s="63"/>
      <c r="N1001" s="65"/>
      <c r="O1001" s="62"/>
      <c r="P1001" s="63"/>
      <c r="Q1001" s="62"/>
      <c r="R1001" s="26"/>
      <c r="S1001" s="27"/>
      <c r="T1001" s="58"/>
      <c r="U1001" s="54"/>
      <c r="V1001" s="24"/>
      <c r="W1001" s="55"/>
      <c r="X1001" s="24"/>
    </row>
    <row r="1002" spans="13:24" ht="14.4" x14ac:dyDescent="0.3">
      <c r="M1002" s="63"/>
      <c r="N1002" s="65"/>
      <c r="O1002" s="62"/>
      <c r="P1002" s="63"/>
      <c r="Q1002" s="62"/>
      <c r="R1002" s="26"/>
      <c r="S1002" s="27"/>
      <c r="T1002" s="58"/>
      <c r="U1002" s="54"/>
      <c r="V1002" s="24"/>
      <c r="W1002" s="55"/>
      <c r="X1002" s="2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03"/>
  <sheetViews>
    <sheetView zoomScale="85" zoomScaleNormal="85" zoomScalePageLayoutView="85" workbookViewId="0">
      <selection activeCell="R7" sqref="R7"/>
    </sheetView>
  </sheetViews>
  <sheetFormatPr defaultColWidth="8.77734375" defaultRowHeight="14.4" x14ac:dyDescent="0.3"/>
  <cols>
    <col min="1" max="1" width="8.77734375" style="79"/>
    <col min="2" max="2" width="16" style="80" bestFit="1" customWidth="1"/>
    <col min="3" max="3" width="8.77734375" style="79"/>
    <col min="4" max="4" width="14.109375" style="86" bestFit="1" customWidth="1"/>
    <col min="5" max="5" width="10.33203125" style="86" customWidth="1"/>
    <col min="7" max="7" width="24" bestFit="1" customWidth="1"/>
  </cols>
  <sheetData>
    <row r="2" spans="1:8" ht="14.55" customHeight="1" x14ac:dyDescent="0.3">
      <c r="A2" s="81" t="s">
        <v>49</v>
      </c>
      <c r="B2" s="82" t="s">
        <v>50</v>
      </c>
      <c r="C2" s="81" t="s">
        <v>47</v>
      </c>
      <c r="D2" s="85" t="s">
        <v>56</v>
      </c>
      <c r="E2" s="85" t="s">
        <v>53</v>
      </c>
      <c r="G2" s="88" t="s">
        <v>55</v>
      </c>
      <c r="H2" s="100"/>
    </row>
    <row r="3" spans="1:8" x14ac:dyDescent="0.3">
      <c r="A3" s="83" t="s">
        <v>25</v>
      </c>
      <c r="B3" s="84" t="s">
        <v>51</v>
      </c>
      <c r="C3" s="83" t="s">
        <v>48</v>
      </c>
      <c r="D3" s="87" t="s">
        <v>52</v>
      </c>
      <c r="E3" s="87" t="s">
        <v>54</v>
      </c>
    </row>
    <row r="4" spans="1:8" x14ac:dyDescent="0.3">
      <c r="D4" s="86" t="e">
        <f>4-4*((C4/B4)/($C$4/$B$4))^0.25</f>
        <v>#DIV/0!</v>
      </c>
    </row>
    <row r="5" spans="1:8" x14ac:dyDescent="0.3">
      <c r="D5" s="86" t="e">
        <f t="shared" ref="D5:D68" si="0">4-4*((C5/B5)/($C$4/$B$4))^0.25</f>
        <v>#DIV/0!</v>
      </c>
      <c r="E5" s="86" t="e">
        <f>(D5-D4)/((A5-A4)*10)</f>
        <v>#DIV/0!</v>
      </c>
    </row>
    <row r="6" spans="1:8" x14ac:dyDescent="0.3">
      <c r="D6" s="86" t="e">
        <f t="shared" si="0"/>
        <v>#DIV/0!</v>
      </c>
      <c r="E6" s="86" t="e">
        <f t="shared" ref="E6:E69" si="1">(D6-D5)/((A6-A5)*10)</f>
        <v>#DIV/0!</v>
      </c>
    </row>
    <row r="7" spans="1:8" x14ac:dyDescent="0.3">
      <c r="D7" s="86" t="e">
        <f t="shared" si="0"/>
        <v>#DIV/0!</v>
      </c>
      <c r="E7" s="86" t="e">
        <f t="shared" si="1"/>
        <v>#DIV/0!</v>
      </c>
    </row>
    <row r="8" spans="1:8" x14ac:dyDescent="0.3">
      <c r="D8" s="86" t="e">
        <f t="shared" si="0"/>
        <v>#DIV/0!</v>
      </c>
      <c r="E8" s="86" t="e">
        <f t="shared" si="1"/>
        <v>#DIV/0!</v>
      </c>
    </row>
    <row r="9" spans="1:8" x14ac:dyDescent="0.3">
      <c r="D9" s="86" t="e">
        <f t="shared" si="0"/>
        <v>#DIV/0!</v>
      </c>
      <c r="E9" s="86" t="e">
        <f t="shared" si="1"/>
        <v>#DIV/0!</v>
      </c>
    </row>
    <row r="10" spans="1:8" x14ac:dyDescent="0.3">
      <c r="D10" s="86" t="e">
        <f t="shared" si="0"/>
        <v>#DIV/0!</v>
      </c>
      <c r="E10" s="86" t="e">
        <f t="shared" si="1"/>
        <v>#DIV/0!</v>
      </c>
    </row>
    <row r="11" spans="1:8" x14ac:dyDescent="0.3">
      <c r="D11" s="86" t="e">
        <f t="shared" si="0"/>
        <v>#DIV/0!</v>
      </c>
      <c r="E11" s="86" t="e">
        <f t="shared" si="1"/>
        <v>#DIV/0!</v>
      </c>
    </row>
    <row r="12" spans="1:8" x14ac:dyDescent="0.3">
      <c r="D12" s="86" t="e">
        <f t="shared" si="0"/>
        <v>#DIV/0!</v>
      </c>
      <c r="E12" s="86" t="e">
        <f t="shared" si="1"/>
        <v>#DIV/0!</v>
      </c>
    </row>
    <row r="13" spans="1:8" x14ac:dyDescent="0.3">
      <c r="D13" s="86" t="e">
        <f t="shared" si="0"/>
        <v>#DIV/0!</v>
      </c>
      <c r="E13" s="86" t="e">
        <f t="shared" si="1"/>
        <v>#DIV/0!</v>
      </c>
    </row>
    <row r="14" spans="1:8" x14ac:dyDescent="0.3">
      <c r="D14" s="86" t="e">
        <f t="shared" si="0"/>
        <v>#DIV/0!</v>
      </c>
      <c r="E14" s="86" t="e">
        <f t="shared" si="1"/>
        <v>#DIV/0!</v>
      </c>
    </row>
    <row r="15" spans="1:8" x14ac:dyDescent="0.3">
      <c r="D15" s="86" t="e">
        <f t="shared" si="0"/>
        <v>#DIV/0!</v>
      </c>
      <c r="E15" s="86" t="e">
        <f t="shared" si="1"/>
        <v>#DIV/0!</v>
      </c>
    </row>
    <row r="16" spans="1:8" x14ac:dyDescent="0.3">
      <c r="D16" s="86" t="e">
        <f t="shared" si="0"/>
        <v>#DIV/0!</v>
      </c>
      <c r="E16" s="86" t="e">
        <f t="shared" si="1"/>
        <v>#DIV/0!</v>
      </c>
    </row>
    <row r="17" spans="4:7" x14ac:dyDescent="0.3">
      <c r="D17" s="86" t="e">
        <f t="shared" si="0"/>
        <v>#DIV/0!</v>
      </c>
      <c r="E17" s="86" t="e">
        <f t="shared" si="1"/>
        <v>#DIV/0!</v>
      </c>
    </row>
    <row r="18" spans="4:7" x14ac:dyDescent="0.3">
      <c r="D18" s="86" t="e">
        <f t="shared" si="0"/>
        <v>#DIV/0!</v>
      </c>
      <c r="E18" s="86" t="e">
        <f t="shared" si="1"/>
        <v>#DIV/0!</v>
      </c>
    </row>
    <row r="19" spans="4:7" x14ac:dyDescent="0.3">
      <c r="D19" s="86" t="e">
        <f t="shared" si="0"/>
        <v>#DIV/0!</v>
      </c>
      <c r="E19" s="86" t="e">
        <f t="shared" si="1"/>
        <v>#DIV/0!</v>
      </c>
    </row>
    <row r="20" spans="4:7" x14ac:dyDescent="0.3">
      <c r="D20" s="86" t="e">
        <f t="shared" si="0"/>
        <v>#DIV/0!</v>
      </c>
      <c r="E20" s="86" t="e">
        <f t="shared" si="1"/>
        <v>#DIV/0!</v>
      </c>
    </row>
    <row r="21" spans="4:7" x14ac:dyDescent="0.3">
      <c r="D21" s="86" t="e">
        <f t="shared" si="0"/>
        <v>#DIV/0!</v>
      </c>
      <c r="E21" s="86" t="e">
        <f t="shared" si="1"/>
        <v>#DIV/0!</v>
      </c>
    </row>
    <row r="22" spans="4:7" x14ac:dyDescent="0.3">
      <c r="D22" s="86" t="e">
        <f t="shared" si="0"/>
        <v>#DIV/0!</v>
      </c>
      <c r="E22" s="86" t="e">
        <f t="shared" si="1"/>
        <v>#DIV/0!</v>
      </c>
    </row>
    <row r="23" spans="4:7" x14ac:dyDescent="0.3">
      <c r="D23" s="86" t="e">
        <f t="shared" si="0"/>
        <v>#DIV/0!</v>
      </c>
      <c r="E23" s="86" t="e">
        <f t="shared" si="1"/>
        <v>#DIV/0!</v>
      </c>
    </row>
    <row r="24" spans="4:7" x14ac:dyDescent="0.3">
      <c r="D24" s="86" t="e">
        <f t="shared" si="0"/>
        <v>#DIV/0!</v>
      </c>
      <c r="E24" s="86" t="e">
        <f t="shared" si="1"/>
        <v>#DIV/0!</v>
      </c>
    </row>
    <row r="25" spans="4:7" x14ac:dyDescent="0.3">
      <c r="D25" s="86" t="e">
        <f t="shared" si="0"/>
        <v>#DIV/0!</v>
      </c>
      <c r="E25" s="86" t="e">
        <f t="shared" si="1"/>
        <v>#DIV/0!</v>
      </c>
    </row>
    <row r="26" spans="4:7" x14ac:dyDescent="0.3">
      <c r="D26" s="86" t="e">
        <f t="shared" si="0"/>
        <v>#DIV/0!</v>
      </c>
      <c r="E26" s="86" t="e">
        <f t="shared" si="1"/>
        <v>#DIV/0!</v>
      </c>
      <c r="G26" t="s">
        <v>57</v>
      </c>
    </row>
    <row r="27" spans="4:7" x14ac:dyDescent="0.3">
      <c r="D27" s="86" t="e">
        <f t="shared" si="0"/>
        <v>#DIV/0!</v>
      </c>
      <c r="E27" s="86" t="e">
        <f t="shared" si="1"/>
        <v>#DIV/0!</v>
      </c>
    </row>
    <row r="28" spans="4:7" x14ac:dyDescent="0.3">
      <c r="D28" s="86" t="e">
        <f t="shared" si="0"/>
        <v>#DIV/0!</v>
      </c>
      <c r="E28" s="86" t="e">
        <f t="shared" si="1"/>
        <v>#DIV/0!</v>
      </c>
    </row>
    <row r="29" spans="4:7" x14ac:dyDescent="0.3">
      <c r="D29" s="86" t="e">
        <f t="shared" si="0"/>
        <v>#DIV/0!</v>
      </c>
      <c r="E29" s="86" t="e">
        <f t="shared" si="1"/>
        <v>#DIV/0!</v>
      </c>
    </row>
    <row r="30" spans="4:7" x14ac:dyDescent="0.3">
      <c r="D30" s="86" t="e">
        <f t="shared" si="0"/>
        <v>#DIV/0!</v>
      </c>
      <c r="E30" s="86" t="e">
        <f t="shared" si="1"/>
        <v>#DIV/0!</v>
      </c>
    </row>
    <row r="31" spans="4:7" x14ac:dyDescent="0.3">
      <c r="D31" s="86" t="e">
        <f t="shared" si="0"/>
        <v>#DIV/0!</v>
      </c>
      <c r="E31" s="86" t="e">
        <f t="shared" si="1"/>
        <v>#DIV/0!</v>
      </c>
    </row>
    <row r="32" spans="4:7" x14ac:dyDescent="0.3">
      <c r="D32" s="86" t="e">
        <f t="shared" si="0"/>
        <v>#DIV/0!</v>
      </c>
      <c r="E32" s="86" t="e">
        <f t="shared" si="1"/>
        <v>#DIV/0!</v>
      </c>
    </row>
    <row r="33" spans="4:5" x14ac:dyDescent="0.3">
      <c r="D33" s="86" t="e">
        <f t="shared" si="0"/>
        <v>#DIV/0!</v>
      </c>
      <c r="E33" s="86" t="e">
        <f t="shared" si="1"/>
        <v>#DIV/0!</v>
      </c>
    </row>
    <row r="34" spans="4:5" x14ac:dyDescent="0.3">
      <c r="D34" s="86" t="e">
        <f t="shared" si="0"/>
        <v>#DIV/0!</v>
      </c>
      <c r="E34" s="86" t="e">
        <f t="shared" si="1"/>
        <v>#DIV/0!</v>
      </c>
    </row>
    <row r="35" spans="4:5" x14ac:dyDescent="0.3">
      <c r="D35" s="86" t="e">
        <f t="shared" si="0"/>
        <v>#DIV/0!</v>
      </c>
      <c r="E35" s="86" t="e">
        <f t="shared" si="1"/>
        <v>#DIV/0!</v>
      </c>
    </row>
    <row r="36" spans="4:5" x14ac:dyDescent="0.3">
      <c r="D36" s="86" t="e">
        <f t="shared" si="0"/>
        <v>#DIV/0!</v>
      </c>
      <c r="E36" s="86" t="e">
        <f t="shared" si="1"/>
        <v>#DIV/0!</v>
      </c>
    </row>
    <row r="37" spans="4:5" x14ac:dyDescent="0.3">
      <c r="D37" s="86" t="e">
        <f t="shared" si="0"/>
        <v>#DIV/0!</v>
      </c>
      <c r="E37" s="86" t="e">
        <f t="shared" si="1"/>
        <v>#DIV/0!</v>
      </c>
    </row>
    <row r="38" spans="4:5" x14ac:dyDescent="0.3">
      <c r="D38" s="86" t="e">
        <f t="shared" si="0"/>
        <v>#DIV/0!</v>
      </c>
      <c r="E38" s="86" t="e">
        <f t="shared" si="1"/>
        <v>#DIV/0!</v>
      </c>
    </row>
    <row r="39" spans="4:5" x14ac:dyDescent="0.3">
      <c r="D39" s="86" t="e">
        <f t="shared" si="0"/>
        <v>#DIV/0!</v>
      </c>
      <c r="E39" s="86" t="e">
        <f t="shared" si="1"/>
        <v>#DIV/0!</v>
      </c>
    </row>
    <row r="40" spans="4:5" x14ac:dyDescent="0.3">
      <c r="D40" s="86" t="e">
        <f t="shared" si="0"/>
        <v>#DIV/0!</v>
      </c>
      <c r="E40" s="86" t="e">
        <f t="shared" si="1"/>
        <v>#DIV/0!</v>
      </c>
    </row>
    <row r="41" spans="4:5" x14ac:dyDescent="0.3">
      <c r="D41" s="86" t="e">
        <f t="shared" si="0"/>
        <v>#DIV/0!</v>
      </c>
      <c r="E41" s="86" t="e">
        <f t="shared" si="1"/>
        <v>#DIV/0!</v>
      </c>
    </row>
    <row r="42" spans="4:5" x14ac:dyDescent="0.3">
      <c r="D42" s="86" t="e">
        <f t="shared" si="0"/>
        <v>#DIV/0!</v>
      </c>
      <c r="E42" s="86" t="e">
        <f t="shared" si="1"/>
        <v>#DIV/0!</v>
      </c>
    </row>
    <row r="43" spans="4:5" x14ac:dyDescent="0.3">
      <c r="D43" s="86" t="e">
        <f t="shared" si="0"/>
        <v>#DIV/0!</v>
      </c>
      <c r="E43" s="86" t="e">
        <f t="shared" si="1"/>
        <v>#DIV/0!</v>
      </c>
    </row>
    <row r="44" spans="4:5" x14ac:dyDescent="0.3">
      <c r="D44" s="86" t="e">
        <f t="shared" si="0"/>
        <v>#DIV/0!</v>
      </c>
      <c r="E44" s="86" t="e">
        <f t="shared" si="1"/>
        <v>#DIV/0!</v>
      </c>
    </row>
    <row r="45" spans="4:5" x14ac:dyDescent="0.3">
      <c r="D45" s="86" t="e">
        <f t="shared" si="0"/>
        <v>#DIV/0!</v>
      </c>
      <c r="E45" s="86" t="e">
        <f t="shared" si="1"/>
        <v>#DIV/0!</v>
      </c>
    </row>
    <row r="46" spans="4:5" x14ac:dyDescent="0.3">
      <c r="D46" s="86" t="e">
        <f t="shared" si="0"/>
        <v>#DIV/0!</v>
      </c>
      <c r="E46" s="86" t="e">
        <f t="shared" si="1"/>
        <v>#DIV/0!</v>
      </c>
    </row>
    <row r="47" spans="4:5" x14ac:dyDescent="0.3">
      <c r="D47" s="86" t="e">
        <f t="shared" si="0"/>
        <v>#DIV/0!</v>
      </c>
      <c r="E47" s="86" t="e">
        <f t="shared" si="1"/>
        <v>#DIV/0!</v>
      </c>
    </row>
    <row r="48" spans="4:5" x14ac:dyDescent="0.3">
      <c r="D48" s="86" t="e">
        <f t="shared" si="0"/>
        <v>#DIV/0!</v>
      </c>
      <c r="E48" s="86" t="e">
        <f t="shared" si="1"/>
        <v>#DIV/0!</v>
      </c>
    </row>
    <row r="49" spans="4:5" x14ac:dyDescent="0.3">
      <c r="D49" s="86" t="e">
        <f t="shared" si="0"/>
        <v>#DIV/0!</v>
      </c>
      <c r="E49" s="86" t="e">
        <f t="shared" si="1"/>
        <v>#DIV/0!</v>
      </c>
    </row>
    <row r="50" spans="4:5" x14ac:dyDescent="0.3">
      <c r="D50" s="86" t="e">
        <f t="shared" si="0"/>
        <v>#DIV/0!</v>
      </c>
      <c r="E50" s="86" t="e">
        <f t="shared" si="1"/>
        <v>#DIV/0!</v>
      </c>
    </row>
    <row r="51" spans="4:5" x14ac:dyDescent="0.3">
      <c r="D51" s="86" t="e">
        <f t="shared" si="0"/>
        <v>#DIV/0!</v>
      </c>
      <c r="E51" s="86" t="e">
        <f t="shared" si="1"/>
        <v>#DIV/0!</v>
      </c>
    </row>
    <row r="52" spans="4:5" x14ac:dyDescent="0.3">
      <c r="D52" s="86" t="e">
        <f t="shared" si="0"/>
        <v>#DIV/0!</v>
      </c>
      <c r="E52" s="86" t="e">
        <f t="shared" si="1"/>
        <v>#DIV/0!</v>
      </c>
    </row>
    <row r="53" spans="4:5" x14ac:dyDescent="0.3">
      <c r="D53" s="86" t="e">
        <f t="shared" si="0"/>
        <v>#DIV/0!</v>
      </c>
      <c r="E53" s="86" t="e">
        <f t="shared" si="1"/>
        <v>#DIV/0!</v>
      </c>
    </row>
    <row r="54" spans="4:5" x14ac:dyDescent="0.3">
      <c r="D54" s="86" t="e">
        <f t="shared" si="0"/>
        <v>#DIV/0!</v>
      </c>
      <c r="E54" s="86" t="e">
        <f t="shared" si="1"/>
        <v>#DIV/0!</v>
      </c>
    </row>
    <row r="55" spans="4:5" x14ac:dyDescent="0.3">
      <c r="D55" s="86" t="e">
        <f t="shared" si="0"/>
        <v>#DIV/0!</v>
      </c>
      <c r="E55" s="86" t="e">
        <f t="shared" si="1"/>
        <v>#DIV/0!</v>
      </c>
    </row>
    <row r="56" spans="4:5" x14ac:dyDescent="0.3">
      <c r="D56" s="86" t="e">
        <f t="shared" si="0"/>
        <v>#DIV/0!</v>
      </c>
      <c r="E56" s="86" t="e">
        <f t="shared" si="1"/>
        <v>#DIV/0!</v>
      </c>
    </row>
    <row r="57" spans="4:5" x14ac:dyDescent="0.3">
      <c r="D57" s="86" t="e">
        <f t="shared" si="0"/>
        <v>#DIV/0!</v>
      </c>
      <c r="E57" s="86" t="e">
        <f t="shared" si="1"/>
        <v>#DIV/0!</v>
      </c>
    </row>
    <row r="58" spans="4:5" x14ac:dyDescent="0.3">
      <c r="D58" s="86" t="e">
        <f t="shared" si="0"/>
        <v>#DIV/0!</v>
      </c>
      <c r="E58" s="86" t="e">
        <f t="shared" si="1"/>
        <v>#DIV/0!</v>
      </c>
    </row>
    <row r="59" spans="4:5" x14ac:dyDescent="0.3">
      <c r="D59" s="86" t="e">
        <f t="shared" si="0"/>
        <v>#DIV/0!</v>
      </c>
      <c r="E59" s="86" t="e">
        <f t="shared" si="1"/>
        <v>#DIV/0!</v>
      </c>
    </row>
    <row r="60" spans="4:5" x14ac:dyDescent="0.3">
      <c r="D60" s="86" t="e">
        <f t="shared" si="0"/>
        <v>#DIV/0!</v>
      </c>
      <c r="E60" s="86" t="e">
        <f t="shared" si="1"/>
        <v>#DIV/0!</v>
      </c>
    </row>
    <row r="61" spans="4:5" x14ac:dyDescent="0.3">
      <c r="D61" s="86" t="e">
        <f t="shared" si="0"/>
        <v>#DIV/0!</v>
      </c>
      <c r="E61" s="86" t="e">
        <f t="shared" si="1"/>
        <v>#DIV/0!</v>
      </c>
    </row>
    <row r="62" spans="4:5" x14ac:dyDescent="0.3">
      <c r="D62" s="86" t="e">
        <f t="shared" si="0"/>
        <v>#DIV/0!</v>
      </c>
      <c r="E62" s="86" t="e">
        <f t="shared" si="1"/>
        <v>#DIV/0!</v>
      </c>
    </row>
    <row r="63" spans="4:5" x14ac:dyDescent="0.3">
      <c r="D63" s="86" t="e">
        <f t="shared" si="0"/>
        <v>#DIV/0!</v>
      </c>
      <c r="E63" s="86" t="e">
        <f t="shared" si="1"/>
        <v>#DIV/0!</v>
      </c>
    </row>
    <row r="64" spans="4:5" x14ac:dyDescent="0.3">
      <c r="D64" s="86" t="e">
        <f t="shared" si="0"/>
        <v>#DIV/0!</v>
      </c>
      <c r="E64" s="86" t="e">
        <f t="shared" si="1"/>
        <v>#DIV/0!</v>
      </c>
    </row>
    <row r="65" spans="4:5" x14ac:dyDescent="0.3">
      <c r="D65" s="86" t="e">
        <f t="shared" si="0"/>
        <v>#DIV/0!</v>
      </c>
      <c r="E65" s="86" t="e">
        <f t="shared" si="1"/>
        <v>#DIV/0!</v>
      </c>
    </row>
    <row r="66" spans="4:5" x14ac:dyDescent="0.3">
      <c r="D66" s="86" t="e">
        <f t="shared" si="0"/>
        <v>#DIV/0!</v>
      </c>
      <c r="E66" s="86" t="e">
        <f t="shared" si="1"/>
        <v>#DIV/0!</v>
      </c>
    </row>
    <row r="67" spans="4:5" x14ac:dyDescent="0.3">
      <c r="D67" s="86" t="e">
        <f t="shared" si="0"/>
        <v>#DIV/0!</v>
      </c>
      <c r="E67" s="86" t="e">
        <f t="shared" si="1"/>
        <v>#DIV/0!</v>
      </c>
    </row>
    <row r="68" spans="4:5" x14ac:dyDescent="0.3">
      <c r="D68" s="86" t="e">
        <f t="shared" si="0"/>
        <v>#DIV/0!</v>
      </c>
      <c r="E68" s="86" t="e">
        <f t="shared" si="1"/>
        <v>#DIV/0!</v>
      </c>
    </row>
    <row r="69" spans="4:5" x14ac:dyDescent="0.3">
      <c r="D69" s="86" t="e">
        <f t="shared" ref="D69:D132" si="2">4-4*((C69/B69)/($C$4/$B$4))^0.25</f>
        <v>#DIV/0!</v>
      </c>
      <c r="E69" s="86" t="e">
        <f t="shared" si="1"/>
        <v>#DIV/0!</v>
      </c>
    </row>
    <row r="70" spans="4:5" x14ac:dyDescent="0.3">
      <c r="D70" s="86" t="e">
        <f t="shared" si="2"/>
        <v>#DIV/0!</v>
      </c>
      <c r="E70" s="86" t="e">
        <f t="shared" ref="E70:E133" si="3">(D70-D69)/((A70-A69)*10)</f>
        <v>#DIV/0!</v>
      </c>
    </row>
    <row r="71" spans="4:5" x14ac:dyDescent="0.3">
      <c r="D71" s="86" t="e">
        <f t="shared" si="2"/>
        <v>#DIV/0!</v>
      </c>
      <c r="E71" s="86" t="e">
        <f t="shared" si="3"/>
        <v>#DIV/0!</v>
      </c>
    </row>
    <row r="72" spans="4:5" x14ac:dyDescent="0.3">
      <c r="D72" s="86" t="e">
        <f t="shared" si="2"/>
        <v>#DIV/0!</v>
      </c>
      <c r="E72" s="86" t="e">
        <f t="shared" si="3"/>
        <v>#DIV/0!</v>
      </c>
    </row>
    <row r="73" spans="4:5" x14ac:dyDescent="0.3">
      <c r="D73" s="86" t="e">
        <f t="shared" si="2"/>
        <v>#DIV/0!</v>
      </c>
      <c r="E73" s="86" t="e">
        <f t="shared" si="3"/>
        <v>#DIV/0!</v>
      </c>
    </row>
    <row r="74" spans="4:5" x14ac:dyDescent="0.3">
      <c r="D74" s="86" t="e">
        <f t="shared" si="2"/>
        <v>#DIV/0!</v>
      </c>
      <c r="E74" s="86" t="e">
        <f t="shared" si="3"/>
        <v>#DIV/0!</v>
      </c>
    </row>
    <row r="75" spans="4:5" x14ac:dyDescent="0.3">
      <c r="D75" s="86" t="e">
        <f t="shared" si="2"/>
        <v>#DIV/0!</v>
      </c>
      <c r="E75" s="86" t="e">
        <f t="shared" si="3"/>
        <v>#DIV/0!</v>
      </c>
    </row>
    <row r="76" spans="4:5" x14ac:dyDescent="0.3">
      <c r="D76" s="86" t="e">
        <f t="shared" si="2"/>
        <v>#DIV/0!</v>
      </c>
      <c r="E76" s="86" t="e">
        <f t="shared" si="3"/>
        <v>#DIV/0!</v>
      </c>
    </row>
    <row r="77" spans="4:5" x14ac:dyDescent="0.3">
      <c r="D77" s="86" t="e">
        <f t="shared" si="2"/>
        <v>#DIV/0!</v>
      </c>
      <c r="E77" s="86" t="e">
        <f t="shared" si="3"/>
        <v>#DIV/0!</v>
      </c>
    </row>
    <row r="78" spans="4:5" x14ac:dyDescent="0.3">
      <c r="D78" s="86" t="e">
        <f t="shared" si="2"/>
        <v>#DIV/0!</v>
      </c>
      <c r="E78" s="86" t="e">
        <f t="shared" si="3"/>
        <v>#DIV/0!</v>
      </c>
    </row>
    <row r="79" spans="4:5" x14ac:dyDescent="0.3">
      <c r="D79" s="86" t="e">
        <f t="shared" si="2"/>
        <v>#DIV/0!</v>
      </c>
      <c r="E79" s="86" t="e">
        <f t="shared" si="3"/>
        <v>#DIV/0!</v>
      </c>
    </row>
    <row r="80" spans="4:5" x14ac:dyDescent="0.3">
      <c r="D80" s="86" t="e">
        <f t="shared" si="2"/>
        <v>#DIV/0!</v>
      </c>
      <c r="E80" s="86" t="e">
        <f t="shared" si="3"/>
        <v>#DIV/0!</v>
      </c>
    </row>
    <row r="81" spans="4:5" x14ac:dyDescent="0.3">
      <c r="D81" s="86" t="e">
        <f t="shared" si="2"/>
        <v>#DIV/0!</v>
      </c>
      <c r="E81" s="86" t="e">
        <f t="shared" si="3"/>
        <v>#DIV/0!</v>
      </c>
    </row>
    <row r="82" spans="4:5" x14ac:dyDescent="0.3">
      <c r="D82" s="86" t="e">
        <f t="shared" si="2"/>
        <v>#DIV/0!</v>
      </c>
      <c r="E82" s="86" t="e">
        <f t="shared" si="3"/>
        <v>#DIV/0!</v>
      </c>
    </row>
    <row r="83" spans="4:5" x14ac:dyDescent="0.3">
      <c r="D83" s="86" t="e">
        <f t="shared" si="2"/>
        <v>#DIV/0!</v>
      </c>
      <c r="E83" s="86" t="e">
        <f t="shared" si="3"/>
        <v>#DIV/0!</v>
      </c>
    </row>
    <row r="84" spans="4:5" x14ac:dyDescent="0.3">
      <c r="D84" s="86" t="e">
        <f t="shared" si="2"/>
        <v>#DIV/0!</v>
      </c>
      <c r="E84" s="86" t="e">
        <f t="shared" si="3"/>
        <v>#DIV/0!</v>
      </c>
    </row>
    <row r="85" spans="4:5" x14ac:dyDescent="0.3">
      <c r="D85" s="86" t="e">
        <f t="shared" si="2"/>
        <v>#DIV/0!</v>
      </c>
      <c r="E85" s="86" t="e">
        <f t="shared" si="3"/>
        <v>#DIV/0!</v>
      </c>
    </row>
    <row r="86" spans="4:5" x14ac:dyDescent="0.3">
      <c r="D86" s="86" t="e">
        <f t="shared" si="2"/>
        <v>#DIV/0!</v>
      </c>
      <c r="E86" s="86" t="e">
        <f t="shared" si="3"/>
        <v>#DIV/0!</v>
      </c>
    </row>
    <row r="87" spans="4:5" x14ac:dyDescent="0.3">
      <c r="D87" s="86" t="e">
        <f t="shared" si="2"/>
        <v>#DIV/0!</v>
      </c>
      <c r="E87" s="86" t="e">
        <f t="shared" si="3"/>
        <v>#DIV/0!</v>
      </c>
    </row>
    <row r="88" spans="4:5" x14ac:dyDescent="0.3">
      <c r="D88" s="86" t="e">
        <f t="shared" si="2"/>
        <v>#DIV/0!</v>
      </c>
      <c r="E88" s="86" t="e">
        <f t="shared" si="3"/>
        <v>#DIV/0!</v>
      </c>
    </row>
    <row r="89" spans="4:5" x14ac:dyDescent="0.3">
      <c r="D89" s="86" t="e">
        <f t="shared" si="2"/>
        <v>#DIV/0!</v>
      </c>
      <c r="E89" s="86" t="e">
        <f t="shared" si="3"/>
        <v>#DIV/0!</v>
      </c>
    </row>
    <row r="90" spans="4:5" x14ac:dyDescent="0.3">
      <c r="D90" s="86" t="e">
        <f t="shared" si="2"/>
        <v>#DIV/0!</v>
      </c>
      <c r="E90" s="86" t="e">
        <f t="shared" si="3"/>
        <v>#DIV/0!</v>
      </c>
    </row>
    <row r="91" spans="4:5" x14ac:dyDescent="0.3">
      <c r="D91" s="86" t="e">
        <f t="shared" si="2"/>
        <v>#DIV/0!</v>
      </c>
      <c r="E91" s="86" t="e">
        <f t="shared" si="3"/>
        <v>#DIV/0!</v>
      </c>
    </row>
    <row r="92" spans="4:5" x14ac:dyDescent="0.3">
      <c r="D92" s="86" t="e">
        <f t="shared" si="2"/>
        <v>#DIV/0!</v>
      </c>
      <c r="E92" s="86" t="e">
        <f t="shared" si="3"/>
        <v>#DIV/0!</v>
      </c>
    </row>
    <row r="93" spans="4:5" x14ac:dyDescent="0.3">
      <c r="D93" s="86" t="e">
        <f t="shared" si="2"/>
        <v>#DIV/0!</v>
      </c>
      <c r="E93" s="86" t="e">
        <f t="shared" si="3"/>
        <v>#DIV/0!</v>
      </c>
    </row>
    <row r="94" spans="4:5" x14ac:dyDescent="0.3">
      <c r="D94" s="86" t="e">
        <f t="shared" si="2"/>
        <v>#DIV/0!</v>
      </c>
      <c r="E94" s="86" t="e">
        <f t="shared" si="3"/>
        <v>#DIV/0!</v>
      </c>
    </row>
    <row r="95" spans="4:5" x14ac:dyDescent="0.3">
      <c r="D95" s="86" t="e">
        <f t="shared" si="2"/>
        <v>#DIV/0!</v>
      </c>
      <c r="E95" s="86" t="e">
        <f t="shared" si="3"/>
        <v>#DIV/0!</v>
      </c>
    </row>
    <row r="96" spans="4:5" x14ac:dyDescent="0.3">
      <c r="D96" s="86" t="e">
        <f t="shared" si="2"/>
        <v>#DIV/0!</v>
      </c>
      <c r="E96" s="86" t="e">
        <f t="shared" si="3"/>
        <v>#DIV/0!</v>
      </c>
    </row>
    <row r="97" spans="4:5" x14ac:dyDescent="0.3">
      <c r="D97" s="86" t="e">
        <f t="shared" si="2"/>
        <v>#DIV/0!</v>
      </c>
      <c r="E97" s="86" t="e">
        <f t="shared" si="3"/>
        <v>#DIV/0!</v>
      </c>
    </row>
    <row r="98" spans="4:5" x14ac:dyDescent="0.3">
      <c r="D98" s="86" t="e">
        <f t="shared" si="2"/>
        <v>#DIV/0!</v>
      </c>
      <c r="E98" s="86" t="e">
        <f t="shared" si="3"/>
        <v>#DIV/0!</v>
      </c>
    </row>
    <row r="99" spans="4:5" x14ac:dyDescent="0.3">
      <c r="D99" s="86" t="e">
        <f t="shared" si="2"/>
        <v>#DIV/0!</v>
      </c>
      <c r="E99" s="86" t="e">
        <f t="shared" si="3"/>
        <v>#DIV/0!</v>
      </c>
    </row>
    <row r="100" spans="4:5" x14ac:dyDescent="0.3">
      <c r="D100" s="86" t="e">
        <f t="shared" si="2"/>
        <v>#DIV/0!</v>
      </c>
      <c r="E100" s="86" t="e">
        <f t="shared" si="3"/>
        <v>#DIV/0!</v>
      </c>
    </row>
    <row r="101" spans="4:5" x14ac:dyDescent="0.3">
      <c r="D101" s="86" t="e">
        <f t="shared" si="2"/>
        <v>#DIV/0!</v>
      </c>
      <c r="E101" s="86" t="e">
        <f t="shared" si="3"/>
        <v>#DIV/0!</v>
      </c>
    </row>
    <row r="102" spans="4:5" x14ac:dyDescent="0.3">
      <c r="D102" s="86" t="e">
        <f t="shared" si="2"/>
        <v>#DIV/0!</v>
      </c>
      <c r="E102" s="86" t="e">
        <f t="shared" si="3"/>
        <v>#DIV/0!</v>
      </c>
    </row>
    <row r="103" spans="4:5" x14ac:dyDescent="0.3">
      <c r="D103" s="86" t="e">
        <f t="shared" si="2"/>
        <v>#DIV/0!</v>
      </c>
      <c r="E103" s="86" t="e">
        <f t="shared" si="3"/>
        <v>#DIV/0!</v>
      </c>
    </row>
    <row r="104" spans="4:5" x14ac:dyDescent="0.3">
      <c r="D104" s="86" t="e">
        <f t="shared" si="2"/>
        <v>#DIV/0!</v>
      </c>
      <c r="E104" s="86" t="e">
        <f t="shared" si="3"/>
        <v>#DIV/0!</v>
      </c>
    </row>
    <row r="105" spans="4:5" x14ac:dyDescent="0.3">
      <c r="D105" s="86" t="e">
        <f t="shared" si="2"/>
        <v>#DIV/0!</v>
      </c>
      <c r="E105" s="86" t="e">
        <f t="shared" si="3"/>
        <v>#DIV/0!</v>
      </c>
    </row>
    <row r="106" spans="4:5" x14ac:dyDescent="0.3">
      <c r="D106" s="86" t="e">
        <f t="shared" si="2"/>
        <v>#DIV/0!</v>
      </c>
      <c r="E106" s="86" t="e">
        <f t="shared" si="3"/>
        <v>#DIV/0!</v>
      </c>
    </row>
    <row r="107" spans="4:5" x14ac:dyDescent="0.3">
      <c r="D107" s="86" t="e">
        <f t="shared" si="2"/>
        <v>#DIV/0!</v>
      </c>
      <c r="E107" s="86" t="e">
        <f t="shared" si="3"/>
        <v>#DIV/0!</v>
      </c>
    </row>
    <row r="108" spans="4:5" x14ac:dyDescent="0.3">
      <c r="D108" s="86" t="e">
        <f t="shared" si="2"/>
        <v>#DIV/0!</v>
      </c>
      <c r="E108" s="86" t="e">
        <f t="shared" si="3"/>
        <v>#DIV/0!</v>
      </c>
    </row>
    <row r="109" spans="4:5" x14ac:dyDescent="0.3">
      <c r="D109" s="86" t="e">
        <f t="shared" si="2"/>
        <v>#DIV/0!</v>
      </c>
      <c r="E109" s="86" t="e">
        <f t="shared" si="3"/>
        <v>#DIV/0!</v>
      </c>
    </row>
    <row r="110" spans="4:5" x14ac:dyDescent="0.3">
      <c r="D110" s="86" t="e">
        <f t="shared" si="2"/>
        <v>#DIV/0!</v>
      </c>
      <c r="E110" s="86" t="e">
        <f t="shared" si="3"/>
        <v>#DIV/0!</v>
      </c>
    </row>
    <row r="111" spans="4:5" x14ac:dyDescent="0.3">
      <c r="D111" s="86" t="e">
        <f t="shared" si="2"/>
        <v>#DIV/0!</v>
      </c>
      <c r="E111" s="86" t="e">
        <f t="shared" si="3"/>
        <v>#DIV/0!</v>
      </c>
    </row>
    <row r="112" spans="4:5" x14ac:dyDescent="0.3">
      <c r="D112" s="86" t="e">
        <f t="shared" si="2"/>
        <v>#DIV/0!</v>
      </c>
      <c r="E112" s="86" t="e">
        <f t="shared" si="3"/>
        <v>#DIV/0!</v>
      </c>
    </row>
    <row r="113" spans="4:5" x14ac:dyDescent="0.3">
      <c r="D113" s="86" t="e">
        <f t="shared" si="2"/>
        <v>#DIV/0!</v>
      </c>
      <c r="E113" s="86" t="e">
        <f t="shared" si="3"/>
        <v>#DIV/0!</v>
      </c>
    </row>
    <row r="114" spans="4:5" x14ac:dyDescent="0.3">
      <c r="D114" s="86" t="e">
        <f t="shared" si="2"/>
        <v>#DIV/0!</v>
      </c>
      <c r="E114" s="86" t="e">
        <f t="shared" si="3"/>
        <v>#DIV/0!</v>
      </c>
    </row>
    <row r="115" spans="4:5" x14ac:dyDescent="0.3">
      <c r="D115" s="86" t="e">
        <f t="shared" si="2"/>
        <v>#DIV/0!</v>
      </c>
      <c r="E115" s="86" t="e">
        <f t="shared" si="3"/>
        <v>#DIV/0!</v>
      </c>
    </row>
    <row r="116" spans="4:5" x14ac:dyDescent="0.3">
      <c r="D116" s="86" t="e">
        <f t="shared" si="2"/>
        <v>#DIV/0!</v>
      </c>
      <c r="E116" s="86" t="e">
        <f t="shared" si="3"/>
        <v>#DIV/0!</v>
      </c>
    </row>
    <row r="117" spans="4:5" x14ac:dyDescent="0.3">
      <c r="D117" s="86" t="e">
        <f t="shared" si="2"/>
        <v>#DIV/0!</v>
      </c>
      <c r="E117" s="86" t="e">
        <f t="shared" si="3"/>
        <v>#DIV/0!</v>
      </c>
    </row>
    <row r="118" spans="4:5" x14ac:dyDescent="0.3">
      <c r="D118" s="86" t="e">
        <f t="shared" si="2"/>
        <v>#DIV/0!</v>
      </c>
      <c r="E118" s="86" t="e">
        <f t="shared" si="3"/>
        <v>#DIV/0!</v>
      </c>
    </row>
    <row r="119" spans="4:5" x14ac:dyDescent="0.3">
      <c r="D119" s="86" t="e">
        <f t="shared" si="2"/>
        <v>#DIV/0!</v>
      </c>
      <c r="E119" s="86" t="e">
        <f t="shared" si="3"/>
        <v>#DIV/0!</v>
      </c>
    </row>
    <row r="120" spans="4:5" x14ac:dyDescent="0.3">
      <c r="D120" s="86" t="e">
        <f t="shared" si="2"/>
        <v>#DIV/0!</v>
      </c>
      <c r="E120" s="86" t="e">
        <f t="shared" si="3"/>
        <v>#DIV/0!</v>
      </c>
    </row>
    <row r="121" spans="4:5" x14ac:dyDescent="0.3">
      <c r="D121" s="86" t="e">
        <f t="shared" si="2"/>
        <v>#DIV/0!</v>
      </c>
      <c r="E121" s="86" t="e">
        <f t="shared" si="3"/>
        <v>#DIV/0!</v>
      </c>
    </row>
    <row r="122" spans="4:5" x14ac:dyDescent="0.3">
      <c r="D122" s="86" t="e">
        <f t="shared" si="2"/>
        <v>#DIV/0!</v>
      </c>
      <c r="E122" s="86" t="e">
        <f t="shared" si="3"/>
        <v>#DIV/0!</v>
      </c>
    </row>
    <row r="123" spans="4:5" x14ac:dyDescent="0.3">
      <c r="D123" s="86" t="e">
        <f t="shared" si="2"/>
        <v>#DIV/0!</v>
      </c>
      <c r="E123" s="86" t="e">
        <f t="shared" si="3"/>
        <v>#DIV/0!</v>
      </c>
    </row>
    <row r="124" spans="4:5" x14ac:dyDescent="0.3">
      <c r="D124" s="86" t="e">
        <f t="shared" si="2"/>
        <v>#DIV/0!</v>
      </c>
      <c r="E124" s="86" t="e">
        <f t="shared" si="3"/>
        <v>#DIV/0!</v>
      </c>
    </row>
    <row r="125" spans="4:5" x14ac:dyDescent="0.3">
      <c r="D125" s="86" t="e">
        <f t="shared" si="2"/>
        <v>#DIV/0!</v>
      </c>
      <c r="E125" s="86" t="e">
        <f t="shared" si="3"/>
        <v>#DIV/0!</v>
      </c>
    </row>
    <row r="126" spans="4:5" x14ac:dyDescent="0.3">
      <c r="D126" s="86" t="e">
        <f t="shared" si="2"/>
        <v>#DIV/0!</v>
      </c>
      <c r="E126" s="86" t="e">
        <f t="shared" si="3"/>
        <v>#DIV/0!</v>
      </c>
    </row>
    <row r="127" spans="4:5" x14ac:dyDescent="0.3">
      <c r="D127" s="86" t="e">
        <f t="shared" si="2"/>
        <v>#DIV/0!</v>
      </c>
      <c r="E127" s="86" t="e">
        <f t="shared" si="3"/>
        <v>#DIV/0!</v>
      </c>
    </row>
    <row r="128" spans="4:5" x14ac:dyDescent="0.3">
      <c r="D128" s="86" t="e">
        <f t="shared" si="2"/>
        <v>#DIV/0!</v>
      </c>
      <c r="E128" s="86" t="e">
        <f t="shared" si="3"/>
        <v>#DIV/0!</v>
      </c>
    </row>
    <row r="129" spans="4:5" x14ac:dyDescent="0.3">
      <c r="D129" s="86" t="e">
        <f t="shared" si="2"/>
        <v>#DIV/0!</v>
      </c>
      <c r="E129" s="86" t="e">
        <f t="shared" si="3"/>
        <v>#DIV/0!</v>
      </c>
    </row>
    <row r="130" spans="4:5" x14ac:dyDescent="0.3">
      <c r="D130" s="86" t="e">
        <f t="shared" si="2"/>
        <v>#DIV/0!</v>
      </c>
      <c r="E130" s="86" t="e">
        <f t="shared" si="3"/>
        <v>#DIV/0!</v>
      </c>
    </row>
    <row r="131" spans="4:5" x14ac:dyDescent="0.3">
      <c r="D131" s="86" t="e">
        <f t="shared" si="2"/>
        <v>#DIV/0!</v>
      </c>
      <c r="E131" s="86" t="e">
        <f t="shared" si="3"/>
        <v>#DIV/0!</v>
      </c>
    </row>
    <row r="132" spans="4:5" x14ac:dyDescent="0.3">
      <c r="D132" s="86" t="e">
        <f t="shared" si="2"/>
        <v>#DIV/0!</v>
      </c>
      <c r="E132" s="86" t="e">
        <f t="shared" si="3"/>
        <v>#DIV/0!</v>
      </c>
    </row>
    <row r="133" spans="4:5" x14ac:dyDescent="0.3">
      <c r="D133" s="86" t="e">
        <f t="shared" ref="D133" si="4">4-4*((C133/B133)/($C$4/$B$4))^0.25</f>
        <v>#DIV/0!</v>
      </c>
      <c r="E133" s="86" t="e">
        <f t="shared" si="3"/>
        <v>#DIV/0!</v>
      </c>
    </row>
    <row r="134" spans="4:5" x14ac:dyDescent="0.3">
      <c r="D134" s="86" t="e">
        <f t="shared" ref="D134:D197" si="5">4-4*((C134/B134)/($C$4/$B$4))^0.25</f>
        <v>#DIV/0!</v>
      </c>
      <c r="E134" s="86" t="e">
        <f t="shared" ref="E134:E197" si="6">(D134-D133)/((A134-A133)*10)</f>
        <v>#DIV/0!</v>
      </c>
    </row>
    <row r="135" spans="4:5" x14ac:dyDescent="0.3">
      <c r="D135" s="86" t="e">
        <f t="shared" si="5"/>
        <v>#DIV/0!</v>
      </c>
      <c r="E135" s="86" t="e">
        <f t="shared" si="6"/>
        <v>#DIV/0!</v>
      </c>
    </row>
    <row r="136" spans="4:5" x14ac:dyDescent="0.3">
      <c r="D136" s="86" t="e">
        <f t="shared" si="5"/>
        <v>#DIV/0!</v>
      </c>
      <c r="E136" s="86" t="e">
        <f t="shared" si="6"/>
        <v>#DIV/0!</v>
      </c>
    </row>
    <row r="137" spans="4:5" x14ac:dyDescent="0.3">
      <c r="D137" s="86" t="e">
        <f t="shared" si="5"/>
        <v>#DIV/0!</v>
      </c>
      <c r="E137" s="86" t="e">
        <f t="shared" si="6"/>
        <v>#DIV/0!</v>
      </c>
    </row>
    <row r="138" spans="4:5" x14ac:dyDescent="0.3">
      <c r="D138" s="86" t="e">
        <f t="shared" si="5"/>
        <v>#DIV/0!</v>
      </c>
      <c r="E138" s="86" t="e">
        <f t="shared" si="6"/>
        <v>#DIV/0!</v>
      </c>
    </row>
    <row r="139" spans="4:5" x14ac:dyDescent="0.3">
      <c r="D139" s="86" t="e">
        <f t="shared" si="5"/>
        <v>#DIV/0!</v>
      </c>
      <c r="E139" s="86" t="e">
        <f t="shared" si="6"/>
        <v>#DIV/0!</v>
      </c>
    </row>
    <row r="140" spans="4:5" x14ac:dyDescent="0.3">
      <c r="D140" s="86" t="e">
        <f t="shared" si="5"/>
        <v>#DIV/0!</v>
      </c>
      <c r="E140" s="86" t="e">
        <f t="shared" si="6"/>
        <v>#DIV/0!</v>
      </c>
    </row>
    <row r="141" spans="4:5" x14ac:dyDescent="0.3">
      <c r="D141" s="86" t="e">
        <f t="shared" si="5"/>
        <v>#DIV/0!</v>
      </c>
      <c r="E141" s="86" t="e">
        <f t="shared" si="6"/>
        <v>#DIV/0!</v>
      </c>
    </row>
    <row r="142" spans="4:5" x14ac:dyDescent="0.3">
      <c r="D142" s="86" t="e">
        <f t="shared" si="5"/>
        <v>#DIV/0!</v>
      </c>
      <c r="E142" s="86" t="e">
        <f t="shared" si="6"/>
        <v>#DIV/0!</v>
      </c>
    </row>
    <row r="143" spans="4:5" x14ac:dyDescent="0.3">
      <c r="D143" s="86" t="e">
        <f t="shared" si="5"/>
        <v>#DIV/0!</v>
      </c>
      <c r="E143" s="86" t="e">
        <f t="shared" si="6"/>
        <v>#DIV/0!</v>
      </c>
    </row>
    <row r="144" spans="4:5" x14ac:dyDescent="0.3">
      <c r="D144" s="86" t="e">
        <f t="shared" si="5"/>
        <v>#DIV/0!</v>
      </c>
      <c r="E144" s="86" t="e">
        <f t="shared" si="6"/>
        <v>#DIV/0!</v>
      </c>
    </row>
    <row r="145" spans="4:5" x14ac:dyDescent="0.3">
      <c r="D145" s="86" t="e">
        <f t="shared" si="5"/>
        <v>#DIV/0!</v>
      </c>
      <c r="E145" s="86" t="e">
        <f t="shared" si="6"/>
        <v>#DIV/0!</v>
      </c>
    </row>
    <row r="146" spans="4:5" x14ac:dyDescent="0.3">
      <c r="D146" s="86" t="e">
        <f t="shared" si="5"/>
        <v>#DIV/0!</v>
      </c>
      <c r="E146" s="86" t="e">
        <f t="shared" si="6"/>
        <v>#DIV/0!</v>
      </c>
    </row>
    <row r="147" spans="4:5" x14ac:dyDescent="0.3">
      <c r="D147" s="86" t="e">
        <f t="shared" si="5"/>
        <v>#DIV/0!</v>
      </c>
      <c r="E147" s="86" t="e">
        <f t="shared" si="6"/>
        <v>#DIV/0!</v>
      </c>
    </row>
    <row r="148" spans="4:5" x14ac:dyDescent="0.3">
      <c r="D148" s="86" t="e">
        <f t="shared" si="5"/>
        <v>#DIV/0!</v>
      </c>
      <c r="E148" s="86" t="e">
        <f t="shared" si="6"/>
        <v>#DIV/0!</v>
      </c>
    </row>
    <row r="149" spans="4:5" x14ac:dyDescent="0.3">
      <c r="D149" s="86" t="e">
        <f t="shared" si="5"/>
        <v>#DIV/0!</v>
      </c>
      <c r="E149" s="86" t="e">
        <f t="shared" si="6"/>
        <v>#DIV/0!</v>
      </c>
    </row>
    <row r="150" spans="4:5" x14ac:dyDescent="0.3">
      <c r="D150" s="86" t="e">
        <f t="shared" si="5"/>
        <v>#DIV/0!</v>
      </c>
      <c r="E150" s="86" t="e">
        <f t="shared" si="6"/>
        <v>#DIV/0!</v>
      </c>
    </row>
    <row r="151" spans="4:5" x14ac:dyDescent="0.3">
      <c r="D151" s="86" t="e">
        <f t="shared" si="5"/>
        <v>#DIV/0!</v>
      </c>
      <c r="E151" s="86" t="e">
        <f t="shared" si="6"/>
        <v>#DIV/0!</v>
      </c>
    </row>
    <row r="152" spans="4:5" x14ac:dyDescent="0.3">
      <c r="D152" s="86" t="e">
        <f t="shared" si="5"/>
        <v>#DIV/0!</v>
      </c>
      <c r="E152" s="86" t="e">
        <f t="shared" si="6"/>
        <v>#DIV/0!</v>
      </c>
    </row>
    <row r="153" spans="4:5" x14ac:dyDescent="0.3">
      <c r="D153" s="86" t="e">
        <f t="shared" si="5"/>
        <v>#DIV/0!</v>
      </c>
      <c r="E153" s="86" t="e">
        <f t="shared" si="6"/>
        <v>#DIV/0!</v>
      </c>
    </row>
    <row r="154" spans="4:5" x14ac:dyDescent="0.3">
      <c r="D154" s="86" t="e">
        <f t="shared" si="5"/>
        <v>#DIV/0!</v>
      </c>
      <c r="E154" s="86" t="e">
        <f t="shared" si="6"/>
        <v>#DIV/0!</v>
      </c>
    </row>
    <row r="155" spans="4:5" x14ac:dyDescent="0.3">
      <c r="D155" s="86" t="e">
        <f t="shared" si="5"/>
        <v>#DIV/0!</v>
      </c>
      <c r="E155" s="86" t="e">
        <f t="shared" si="6"/>
        <v>#DIV/0!</v>
      </c>
    </row>
    <row r="156" spans="4:5" x14ac:dyDescent="0.3">
      <c r="D156" s="86" t="e">
        <f t="shared" si="5"/>
        <v>#DIV/0!</v>
      </c>
      <c r="E156" s="86" t="e">
        <f t="shared" si="6"/>
        <v>#DIV/0!</v>
      </c>
    </row>
    <row r="157" spans="4:5" x14ac:dyDescent="0.3">
      <c r="D157" s="86" t="e">
        <f t="shared" si="5"/>
        <v>#DIV/0!</v>
      </c>
      <c r="E157" s="86" t="e">
        <f t="shared" si="6"/>
        <v>#DIV/0!</v>
      </c>
    </row>
    <row r="158" spans="4:5" x14ac:dyDescent="0.3">
      <c r="D158" s="86" t="e">
        <f t="shared" si="5"/>
        <v>#DIV/0!</v>
      </c>
      <c r="E158" s="86" t="e">
        <f t="shared" si="6"/>
        <v>#DIV/0!</v>
      </c>
    </row>
    <row r="159" spans="4:5" x14ac:dyDescent="0.3">
      <c r="D159" s="86" t="e">
        <f t="shared" si="5"/>
        <v>#DIV/0!</v>
      </c>
      <c r="E159" s="86" t="e">
        <f t="shared" si="6"/>
        <v>#DIV/0!</v>
      </c>
    </row>
    <row r="160" spans="4:5" x14ac:dyDescent="0.3">
      <c r="D160" s="86" t="e">
        <f t="shared" si="5"/>
        <v>#DIV/0!</v>
      </c>
      <c r="E160" s="86" t="e">
        <f t="shared" si="6"/>
        <v>#DIV/0!</v>
      </c>
    </row>
    <row r="161" spans="4:5" x14ac:dyDescent="0.3">
      <c r="D161" s="86" t="e">
        <f t="shared" si="5"/>
        <v>#DIV/0!</v>
      </c>
      <c r="E161" s="86" t="e">
        <f t="shared" si="6"/>
        <v>#DIV/0!</v>
      </c>
    </row>
    <row r="162" spans="4:5" x14ac:dyDescent="0.3">
      <c r="D162" s="86" t="e">
        <f t="shared" si="5"/>
        <v>#DIV/0!</v>
      </c>
      <c r="E162" s="86" t="e">
        <f t="shared" si="6"/>
        <v>#DIV/0!</v>
      </c>
    </row>
    <row r="163" spans="4:5" x14ac:dyDescent="0.3">
      <c r="D163" s="86" t="e">
        <f t="shared" si="5"/>
        <v>#DIV/0!</v>
      </c>
      <c r="E163" s="86" t="e">
        <f t="shared" si="6"/>
        <v>#DIV/0!</v>
      </c>
    </row>
    <row r="164" spans="4:5" x14ac:dyDescent="0.3">
      <c r="D164" s="86" t="e">
        <f t="shared" si="5"/>
        <v>#DIV/0!</v>
      </c>
      <c r="E164" s="86" t="e">
        <f t="shared" si="6"/>
        <v>#DIV/0!</v>
      </c>
    </row>
    <row r="165" spans="4:5" x14ac:dyDescent="0.3">
      <c r="D165" s="86" t="e">
        <f t="shared" si="5"/>
        <v>#DIV/0!</v>
      </c>
      <c r="E165" s="86" t="e">
        <f t="shared" si="6"/>
        <v>#DIV/0!</v>
      </c>
    </row>
    <row r="166" spans="4:5" x14ac:dyDescent="0.3">
      <c r="D166" s="86" t="e">
        <f t="shared" si="5"/>
        <v>#DIV/0!</v>
      </c>
      <c r="E166" s="86" t="e">
        <f t="shared" si="6"/>
        <v>#DIV/0!</v>
      </c>
    </row>
    <row r="167" spans="4:5" x14ac:dyDescent="0.3">
      <c r="D167" s="86" t="e">
        <f t="shared" si="5"/>
        <v>#DIV/0!</v>
      </c>
      <c r="E167" s="86" t="e">
        <f t="shared" si="6"/>
        <v>#DIV/0!</v>
      </c>
    </row>
    <row r="168" spans="4:5" x14ac:dyDescent="0.3">
      <c r="D168" s="86" t="e">
        <f t="shared" si="5"/>
        <v>#DIV/0!</v>
      </c>
      <c r="E168" s="86" t="e">
        <f t="shared" si="6"/>
        <v>#DIV/0!</v>
      </c>
    </row>
    <row r="169" spans="4:5" x14ac:dyDescent="0.3">
      <c r="D169" s="86" t="e">
        <f t="shared" si="5"/>
        <v>#DIV/0!</v>
      </c>
      <c r="E169" s="86" t="e">
        <f t="shared" si="6"/>
        <v>#DIV/0!</v>
      </c>
    </row>
    <row r="170" spans="4:5" x14ac:dyDescent="0.3">
      <c r="D170" s="86" t="e">
        <f t="shared" si="5"/>
        <v>#DIV/0!</v>
      </c>
      <c r="E170" s="86" t="e">
        <f t="shared" si="6"/>
        <v>#DIV/0!</v>
      </c>
    </row>
    <row r="171" spans="4:5" x14ac:dyDescent="0.3">
      <c r="D171" s="86" t="e">
        <f t="shared" si="5"/>
        <v>#DIV/0!</v>
      </c>
      <c r="E171" s="86" t="e">
        <f t="shared" si="6"/>
        <v>#DIV/0!</v>
      </c>
    </row>
    <row r="172" spans="4:5" x14ac:dyDescent="0.3">
      <c r="D172" s="86" t="e">
        <f t="shared" si="5"/>
        <v>#DIV/0!</v>
      </c>
      <c r="E172" s="86" t="e">
        <f t="shared" si="6"/>
        <v>#DIV/0!</v>
      </c>
    </row>
    <row r="173" spans="4:5" x14ac:dyDescent="0.3">
      <c r="D173" s="86" t="e">
        <f t="shared" si="5"/>
        <v>#DIV/0!</v>
      </c>
      <c r="E173" s="86" t="e">
        <f t="shared" si="6"/>
        <v>#DIV/0!</v>
      </c>
    </row>
    <row r="174" spans="4:5" x14ac:dyDescent="0.3">
      <c r="D174" s="86" t="e">
        <f t="shared" si="5"/>
        <v>#DIV/0!</v>
      </c>
      <c r="E174" s="86" t="e">
        <f t="shared" si="6"/>
        <v>#DIV/0!</v>
      </c>
    </row>
    <row r="175" spans="4:5" x14ac:dyDescent="0.3">
      <c r="D175" s="86" t="e">
        <f t="shared" si="5"/>
        <v>#DIV/0!</v>
      </c>
      <c r="E175" s="86" t="e">
        <f t="shared" si="6"/>
        <v>#DIV/0!</v>
      </c>
    </row>
    <row r="176" spans="4:5" x14ac:dyDescent="0.3">
      <c r="D176" s="86" t="e">
        <f t="shared" si="5"/>
        <v>#DIV/0!</v>
      </c>
      <c r="E176" s="86" t="e">
        <f t="shared" si="6"/>
        <v>#DIV/0!</v>
      </c>
    </row>
    <row r="177" spans="4:5" x14ac:dyDescent="0.3">
      <c r="D177" s="86" t="e">
        <f t="shared" si="5"/>
        <v>#DIV/0!</v>
      </c>
      <c r="E177" s="86" t="e">
        <f t="shared" si="6"/>
        <v>#DIV/0!</v>
      </c>
    </row>
    <row r="178" spans="4:5" x14ac:dyDescent="0.3">
      <c r="D178" s="86" t="e">
        <f t="shared" si="5"/>
        <v>#DIV/0!</v>
      </c>
      <c r="E178" s="86" t="e">
        <f t="shared" si="6"/>
        <v>#DIV/0!</v>
      </c>
    </row>
    <row r="179" spans="4:5" x14ac:dyDescent="0.3">
      <c r="D179" s="86" t="e">
        <f t="shared" si="5"/>
        <v>#DIV/0!</v>
      </c>
      <c r="E179" s="86" t="e">
        <f t="shared" si="6"/>
        <v>#DIV/0!</v>
      </c>
    </row>
    <row r="180" spans="4:5" x14ac:dyDescent="0.3">
      <c r="D180" s="86" t="e">
        <f t="shared" si="5"/>
        <v>#DIV/0!</v>
      </c>
      <c r="E180" s="86" t="e">
        <f t="shared" si="6"/>
        <v>#DIV/0!</v>
      </c>
    </row>
    <row r="181" spans="4:5" x14ac:dyDescent="0.3">
      <c r="D181" s="86" t="e">
        <f t="shared" si="5"/>
        <v>#DIV/0!</v>
      </c>
      <c r="E181" s="86" t="e">
        <f t="shared" si="6"/>
        <v>#DIV/0!</v>
      </c>
    </row>
    <row r="182" spans="4:5" x14ac:dyDescent="0.3">
      <c r="D182" s="86" t="e">
        <f t="shared" si="5"/>
        <v>#DIV/0!</v>
      </c>
      <c r="E182" s="86" t="e">
        <f t="shared" si="6"/>
        <v>#DIV/0!</v>
      </c>
    </row>
    <row r="183" spans="4:5" x14ac:dyDescent="0.3">
      <c r="D183" s="86" t="e">
        <f t="shared" si="5"/>
        <v>#DIV/0!</v>
      </c>
      <c r="E183" s="86" t="e">
        <f t="shared" si="6"/>
        <v>#DIV/0!</v>
      </c>
    </row>
    <row r="184" spans="4:5" x14ac:dyDescent="0.3">
      <c r="D184" s="86" t="e">
        <f t="shared" si="5"/>
        <v>#DIV/0!</v>
      </c>
      <c r="E184" s="86" t="e">
        <f t="shared" si="6"/>
        <v>#DIV/0!</v>
      </c>
    </row>
    <row r="185" spans="4:5" x14ac:dyDescent="0.3">
      <c r="D185" s="86" t="e">
        <f t="shared" si="5"/>
        <v>#DIV/0!</v>
      </c>
      <c r="E185" s="86" t="e">
        <f t="shared" si="6"/>
        <v>#DIV/0!</v>
      </c>
    </row>
    <row r="186" spans="4:5" x14ac:dyDescent="0.3">
      <c r="D186" s="86" t="e">
        <f t="shared" si="5"/>
        <v>#DIV/0!</v>
      </c>
      <c r="E186" s="86" t="e">
        <f t="shared" si="6"/>
        <v>#DIV/0!</v>
      </c>
    </row>
    <row r="187" spans="4:5" x14ac:dyDescent="0.3">
      <c r="D187" s="86" t="e">
        <f t="shared" si="5"/>
        <v>#DIV/0!</v>
      </c>
      <c r="E187" s="86" t="e">
        <f t="shared" si="6"/>
        <v>#DIV/0!</v>
      </c>
    </row>
    <row r="188" spans="4:5" x14ac:dyDescent="0.3">
      <c r="D188" s="86" t="e">
        <f t="shared" si="5"/>
        <v>#DIV/0!</v>
      </c>
      <c r="E188" s="86" t="e">
        <f t="shared" si="6"/>
        <v>#DIV/0!</v>
      </c>
    </row>
    <row r="189" spans="4:5" x14ac:dyDescent="0.3">
      <c r="D189" s="86" t="e">
        <f t="shared" si="5"/>
        <v>#DIV/0!</v>
      </c>
      <c r="E189" s="86" t="e">
        <f t="shared" si="6"/>
        <v>#DIV/0!</v>
      </c>
    </row>
    <row r="190" spans="4:5" x14ac:dyDescent="0.3">
      <c r="D190" s="86" t="e">
        <f t="shared" si="5"/>
        <v>#DIV/0!</v>
      </c>
      <c r="E190" s="86" t="e">
        <f t="shared" si="6"/>
        <v>#DIV/0!</v>
      </c>
    </row>
    <row r="191" spans="4:5" x14ac:dyDescent="0.3">
      <c r="D191" s="86" t="e">
        <f t="shared" si="5"/>
        <v>#DIV/0!</v>
      </c>
      <c r="E191" s="86" t="e">
        <f t="shared" si="6"/>
        <v>#DIV/0!</v>
      </c>
    </row>
    <row r="192" spans="4:5" x14ac:dyDescent="0.3">
      <c r="D192" s="86" t="e">
        <f t="shared" si="5"/>
        <v>#DIV/0!</v>
      </c>
      <c r="E192" s="86" t="e">
        <f t="shared" si="6"/>
        <v>#DIV/0!</v>
      </c>
    </row>
    <row r="193" spans="4:5" x14ac:dyDescent="0.3">
      <c r="D193" s="86" t="e">
        <f t="shared" si="5"/>
        <v>#DIV/0!</v>
      </c>
      <c r="E193" s="86" t="e">
        <f t="shared" si="6"/>
        <v>#DIV/0!</v>
      </c>
    </row>
    <row r="194" spans="4:5" x14ac:dyDescent="0.3">
      <c r="D194" s="86" t="e">
        <f t="shared" si="5"/>
        <v>#DIV/0!</v>
      </c>
      <c r="E194" s="86" t="e">
        <f t="shared" si="6"/>
        <v>#DIV/0!</v>
      </c>
    </row>
    <row r="195" spans="4:5" x14ac:dyDescent="0.3">
      <c r="D195" s="86" t="e">
        <f t="shared" si="5"/>
        <v>#DIV/0!</v>
      </c>
      <c r="E195" s="86" t="e">
        <f t="shared" si="6"/>
        <v>#DIV/0!</v>
      </c>
    </row>
    <row r="196" spans="4:5" x14ac:dyDescent="0.3">
      <c r="D196" s="86" t="e">
        <f t="shared" si="5"/>
        <v>#DIV/0!</v>
      </c>
      <c r="E196" s="86" t="e">
        <f t="shared" si="6"/>
        <v>#DIV/0!</v>
      </c>
    </row>
    <row r="197" spans="4:5" x14ac:dyDescent="0.3">
      <c r="D197" s="86" t="e">
        <f t="shared" si="5"/>
        <v>#DIV/0!</v>
      </c>
      <c r="E197" s="86" t="e">
        <f t="shared" si="6"/>
        <v>#DIV/0!</v>
      </c>
    </row>
    <row r="198" spans="4:5" x14ac:dyDescent="0.3">
      <c r="D198" s="86" t="e">
        <f t="shared" ref="D198:D261" si="7">4-4*((C198/B198)/($C$4/$B$4))^0.25</f>
        <v>#DIV/0!</v>
      </c>
      <c r="E198" s="86" t="e">
        <f t="shared" ref="E198:E261" si="8">(D198-D197)/((A198-A197)*10)</f>
        <v>#DIV/0!</v>
      </c>
    </row>
    <row r="199" spans="4:5" x14ac:dyDescent="0.3">
      <c r="D199" s="86" t="e">
        <f t="shared" si="7"/>
        <v>#DIV/0!</v>
      </c>
      <c r="E199" s="86" t="e">
        <f t="shared" si="8"/>
        <v>#DIV/0!</v>
      </c>
    </row>
    <row r="200" spans="4:5" x14ac:dyDescent="0.3">
      <c r="D200" s="86" t="e">
        <f t="shared" si="7"/>
        <v>#DIV/0!</v>
      </c>
      <c r="E200" s="86" t="e">
        <f t="shared" si="8"/>
        <v>#DIV/0!</v>
      </c>
    </row>
    <row r="201" spans="4:5" x14ac:dyDescent="0.3">
      <c r="D201" s="86" t="e">
        <f t="shared" si="7"/>
        <v>#DIV/0!</v>
      </c>
      <c r="E201" s="86" t="e">
        <f t="shared" si="8"/>
        <v>#DIV/0!</v>
      </c>
    </row>
    <row r="202" spans="4:5" x14ac:dyDescent="0.3">
      <c r="D202" s="86" t="e">
        <f t="shared" si="7"/>
        <v>#DIV/0!</v>
      </c>
      <c r="E202" s="86" t="e">
        <f t="shared" si="8"/>
        <v>#DIV/0!</v>
      </c>
    </row>
    <row r="203" spans="4:5" x14ac:dyDescent="0.3">
      <c r="D203" s="86" t="e">
        <f t="shared" si="7"/>
        <v>#DIV/0!</v>
      </c>
      <c r="E203" s="86" t="e">
        <f t="shared" si="8"/>
        <v>#DIV/0!</v>
      </c>
    </row>
    <row r="204" spans="4:5" x14ac:dyDescent="0.3">
      <c r="D204" s="86" t="e">
        <f t="shared" si="7"/>
        <v>#DIV/0!</v>
      </c>
      <c r="E204" s="86" t="e">
        <f t="shared" si="8"/>
        <v>#DIV/0!</v>
      </c>
    </row>
    <row r="205" spans="4:5" x14ac:dyDescent="0.3">
      <c r="D205" s="86" t="e">
        <f t="shared" si="7"/>
        <v>#DIV/0!</v>
      </c>
      <c r="E205" s="86" t="e">
        <f t="shared" si="8"/>
        <v>#DIV/0!</v>
      </c>
    </row>
    <row r="206" spans="4:5" x14ac:dyDescent="0.3">
      <c r="D206" s="86" t="e">
        <f t="shared" si="7"/>
        <v>#DIV/0!</v>
      </c>
      <c r="E206" s="86" t="e">
        <f t="shared" si="8"/>
        <v>#DIV/0!</v>
      </c>
    </row>
    <row r="207" spans="4:5" x14ac:dyDescent="0.3">
      <c r="D207" s="86" t="e">
        <f t="shared" si="7"/>
        <v>#DIV/0!</v>
      </c>
      <c r="E207" s="86" t="e">
        <f t="shared" si="8"/>
        <v>#DIV/0!</v>
      </c>
    </row>
    <row r="208" spans="4:5" x14ac:dyDescent="0.3">
      <c r="D208" s="86" t="e">
        <f t="shared" si="7"/>
        <v>#DIV/0!</v>
      </c>
      <c r="E208" s="86" t="e">
        <f t="shared" si="8"/>
        <v>#DIV/0!</v>
      </c>
    </row>
    <row r="209" spans="4:5" x14ac:dyDescent="0.3">
      <c r="D209" s="86" t="e">
        <f t="shared" si="7"/>
        <v>#DIV/0!</v>
      </c>
      <c r="E209" s="86" t="e">
        <f t="shared" si="8"/>
        <v>#DIV/0!</v>
      </c>
    </row>
    <row r="210" spans="4:5" x14ac:dyDescent="0.3">
      <c r="D210" s="86" t="e">
        <f t="shared" si="7"/>
        <v>#DIV/0!</v>
      </c>
      <c r="E210" s="86" t="e">
        <f t="shared" si="8"/>
        <v>#DIV/0!</v>
      </c>
    </row>
    <row r="211" spans="4:5" x14ac:dyDescent="0.3">
      <c r="D211" s="86" t="e">
        <f t="shared" si="7"/>
        <v>#DIV/0!</v>
      </c>
      <c r="E211" s="86" t="e">
        <f t="shared" si="8"/>
        <v>#DIV/0!</v>
      </c>
    </row>
    <row r="212" spans="4:5" x14ac:dyDescent="0.3">
      <c r="D212" s="86" t="e">
        <f t="shared" si="7"/>
        <v>#DIV/0!</v>
      </c>
      <c r="E212" s="86" t="e">
        <f t="shared" si="8"/>
        <v>#DIV/0!</v>
      </c>
    </row>
    <row r="213" spans="4:5" x14ac:dyDescent="0.3">
      <c r="D213" s="86" t="e">
        <f t="shared" si="7"/>
        <v>#DIV/0!</v>
      </c>
      <c r="E213" s="86" t="e">
        <f t="shared" si="8"/>
        <v>#DIV/0!</v>
      </c>
    </row>
    <row r="214" spans="4:5" x14ac:dyDescent="0.3">
      <c r="D214" s="86" t="e">
        <f t="shared" si="7"/>
        <v>#DIV/0!</v>
      </c>
      <c r="E214" s="86" t="e">
        <f t="shared" si="8"/>
        <v>#DIV/0!</v>
      </c>
    </row>
    <row r="215" spans="4:5" x14ac:dyDescent="0.3">
      <c r="D215" s="86" t="e">
        <f t="shared" si="7"/>
        <v>#DIV/0!</v>
      </c>
      <c r="E215" s="86" t="e">
        <f t="shared" si="8"/>
        <v>#DIV/0!</v>
      </c>
    </row>
    <row r="216" spans="4:5" x14ac:dyDescent="0.3">
      <c r="D216" s="86" t="e">
        <f t="shared" si="7"/>
        <v>#DIV/0!</v>
      </c>
      <c r="E216" s="86" t="e">
        <f t="shared" si="8"/>
        <v>#DIV/0!</v>
      </c>
    </row>
    <row r="217" spans="4:5" x14ac:dyDescent="0.3">
      <c r="D217" s="86" t="e">
        <f t="shared" si="7"/>
        <v>#DIV/0!</v>
      </c>
      <c r="E217" s="86" t="e">
        <f t="shared" si="8"/>
        <v>#DIV/0!</v>
      </c>
    </row>
    <row r="218" spans="4:5" x14ac:dyDescent="0.3">
      <c r="D218" s="86" t="e">
        <f t="shared" si="7"/>
        <v>#DIV/0!</v>
      </c>
      <c r="E218" s="86" t="e">
        <f t="shared" si="8"/>
        <v>#DIV/0!</v>
      </c>
    </row>
    <row r="219" spans="4:5" x14ac:dyDescent="0.3">
      <c r="D219" s="86" t="e">
        <f t="shared" si="7"/>
        <v>#DIV/0!</v>
      </c>
      <c r="E219" s="86" t="e">
        <f t="shared" si="8"/>
        <v>#DIV/0!</v>
      </c>
    </row>
    <row r="220" spans="4:5" x14ac:dyDescent="0.3">
      <c r="D220" s="86" t="e">
        <f t="shared" si="7"/>
        <v>#DIV/0!</v>
      </c>
      <c r="E220" s="86" t="e">
        <f t="shared" si="8"/>
        <v>#DIV/0!</v>
      </c>
    </row>
    <row r="221" spans="4:5" x14ac:dyDescent="0.3">
      <c r="D221" s="86" t="e">
        <f t="shared" si="7"/>
        <v>#DIV/0!</v>
      </c>
      <c r="E221" s="86" t="e">
        <f t="shared" si="8"/>
        <v>#DIV/0!</v>
      </c>
    </row>
    <row r="222" spans="4:5" x14ac:dyDescent="0.3">
      <c r="D222" s="86" t="e">
        <f t="shared" si="7"/>
        <v>#DIV/0!</v>
      </c>
      <c r="E222" s="86" t="e">
        <f t="shared" si="8"/>
        <v>#DIV/0!</v>
      </c>
    </row>
    <row r="223" spans="4:5" x14ac:dyDescent="0.3">
      <c r="D223" s="86" t="e">
        <f t="shared" si="7"/>
        <v>#DIV/0!</v>
      </c>
      <c r="E223" s="86" t="e">
        <f t="shared" si="8"/>
        <v>#DIV/0!</v>
      </c>
    </row>
    <row r="224" spans="4:5" x14ac:dyDescent="0.3">
      <c r="D224" s="86" t="e">
        <f t="shared" si="7"/>
        <v>#DIV/0!</v>
      </c>
      <c r="E224" s="86" t="e">
        <f t="shared" si="8"/>
        <v>#DIV/0!</v>
      </c>
    </row>
    <row r="225" spans="4:5" x14ac:dyDescent="0.3">
      <c r="D225" s="86" t="e">
        <f t="shared" si="7"/>
        <v>#DIV/0!</v>
      </c>
      <c r="E225" s="86" t="e">
        <f t="shared" si="8"/>
        <v>#DIV/0!</v>
      </c>
    </row>
    <row r="226" spans="4:5" x14ac:dyDescent="0.3">
      <c r="D226" s="86" t="e">
        <f t="shared" si="7"/>
        <v>#DIV/0!</v>
      </c>
      <c r="E226" s="86" t="e">
        <f t="shared" si="8"/>
        <v>#DIV/0!</v>
      </c>
    </row>
    <row r="227" spans="4:5" x14ac:dyDescent="0.3">
      <c r="D227" s="86" t="e">
        <f t="shared" si="7"/>
        <v>#DIV/0!</v>
      </c>
      <c r="E227" s="86" t="e">
        <f t="shared" si="8"/>
        <v>#DIV/0!</v>
      </c>
    </row>
    <row r="228" spans="4:5" x14ac:dyDescent="0.3">
      <c r="D228" s="86" t="e">
        <f t="shared" si="7"/>
        <v>#DIV/0!</v>
      </c>
      <c r="E228" s="86" t="e">
        <f t="shared" si="8"/>
        <v>#DIV/0!</v>
      </c>
    </row>
    <row r="229" spans="4:5" x14ac:dyDescent="0.3">
      <c r="D229" s="86" t="e">
        <f t="shared" si="7"/>
        <v>#DIV/0!</v>
      </c>
      <c r="E229" s="86" t="e">
        <f t="shared" si="8"/>
        <v>#DIV/0!</v>
      </c>
    </row>
    <row r="230" spans="4:5" x14ac:dyDescent="0.3">
      <c r="D230" s="86" t="e">
        <f t="shared" si="7"/>
        <v>#DIV/0!</v>
      </c>
      <c r="E230" s="86" t="e">
        <f t="shared" si="8"/>
        <v>#DIV/0!</v>
      </c>
    </row>
    <row r="231" spans="4:5" x14ac:dyDescent="0.3">
      <c r="D231" s="86" t="e">
        <f t="shared" si="7"/>
        <v>#DIV/0!</v>
      </c>
      <c r="E231" s="86" t="e">
        <f t="shared" si="8"/>
        <v>#DIV/0!</v>
      </c>
    </row>
    <row r="232" spans="4:5" x14ac:dyDescent="0.3">
      <c r="D232" s="86" t="e">
        <f t="shared" si="7"/>
        <v>#DIV/0!</v>
      </c>
      <c r="E232" s="86" t="e">
        <f t="shared" si="8"/>
        <v>#DIV/0!</v>
      </c>
    </row>
    <row r="233" spans="4:5" x14ac:dyDescent="0.3">
      <c r="D233" s="86" t="e">
        <f t="shared" si="7"/>
        <v>#DIV/0!</v>
      </c>
      <c r="E233" s="86" t="e">
        <f t="shared" si="8"/>
        <v>#DIV/0!</v>
      </c>
    </row>
    <row r="234" spans="4:5" x14ac:dyDescent="0.3">
      <c r="D234" s="86" t="e">
        <f t="shared" si="7"/>
        <v>#DIV/0!</v>
      </c>
      <c r="E234" s="86" t="e">
        <f t="shared" si="8"/>
        <v>#DIV/0!</v>
      </c>
    </row>
    <row r="235" spans="4:5" x14ac:dyDescent="0.3">
      <c r="D235" s="86" t="e">
        <f t="shared" si="7"/>
        <v>#DIV/0!</v>
      </c>
      <c r="E235" s="86" t="e">
        <f t="shared" si="8"/>
        <v>#DIV/0!</v>
      </c>
    </row>
    <row r="236" spans="4:5" x14ac:dyDescent="0.3">
      <c r="D236" s="86" t="e">
        <f t="shared" si="7"/>
        <v>#DIV/0!</v>
      </c>
      <c r="E236" s="86" t="e">
        <f t="shared" si="8"/>
        <v>#DIV/0!</v>
      </c>
    </row>
    <row r="237" spans="4:5" x14ac:dyDescent="0.3">
      <c r="D237" s="86" t="e">
        <f t="shared" si="7"/>
        <v>#DIV/0!</v>
      </c>
      <c r="E237" s="86" t="e">
        <f t="shared" si="8"/>
        <v>#DIV/0!</v>
      </c>
    </row>
    <row r="238" spans="4:5" x14ac:dyDescent="0.3">
      <c r="D238" s="86" t="e">
        <f t="shared" si="7"/>
        <v>#DIV/0!</v>
      </c>
      <c r="E238" s="86" t="e">
        <f t="shared" si="8"/>
        <v>#DIV/0!</v>
      </c>
    </row>
    <row r="239" spans="4:5" x14ac:dyDescent="0.3">
      <c r="D239" s="86" t="e">
        <f t="shared" si="7"/>
        <v>#DIV/0!</v>
      </c>
      <c r="E239" s="86" t="e">
        <f t="shared" si="8"/>
        <v>#DIV/0!</v>
      </c>
    </row>
    <row r="240" spans="4:5" x14ac:dyDescent="0.3">
      <c r="D240" s="86" t="e">
        <f t="shared" si="7"/>
        <v>#DIV/0!</v>
      </c>
      <c r="E240" s="86" t="e">
        <f t="shared" si="8"/>
        <v>#DIV/0!</v>
      </c>
    </row>
    <row r="241" spans="4:5" x14ac:dyDescent="0.3">
      <c r="D241" s="86" t="e">
        <f t="shared" si="7"/>
        <v>#DIV/0!</v>
      </c>
      <c r="E241" s="86" t="e">
        <f t="shared" si="8"/>
        <v>#DIV/0!</v>
      </c>
    </row>
    <row r="242" spans="4:5" x14ac:dyDescent="0.3">
      <c r="D242" s="86" t="e">
        <f t="shared" si="7"/>
        <v>#DIV/0!</v>
      </c>
      <c r="E242" s="86" t="e">
        <f t="shared" si="8"/>
        <v>#DIV/0!</v>
      </c>
    </row>
    <row r="243" spans="4:5" x14ac:dyDescent="0.3">
      <c r="D243" s="86" t="e">
        <f t="shared" si="7"/>
        <v>#DIV/0!</v>
      </c>
      <c r="E243" s="86" t="e">
        <f t="shared" si="8"/>
        <v>#DIV/0!</v>
      </c>
    </row>
    <row r="244" spans="4:5" x14ac:dyDescent="0.3">
      <c r="D244" s="86" t="e">
        <f t="shared" si="7"/>
        <v>#DIV/0!</v>
      </c>
      <c r="E244" s="86" t="e">
        <f t="shared" si="8"/>
        <v>#DIV/0!</v>
      </c>
    </row>
    <row r="245" spans="4:5" x14ac:dyDescent="0.3">
      <c r="D245" s="86" t="e">
        <f t="shared" si="7"/>
        <v>#DIV/0!</v>
      </c>
      <c r="E245" s="86" t="e">
        <f t="shared" si="8"/>
        <v>#DIV/0!</v>
      </c>
    </row>
    <row r="246" spans="4:5" x14ac:dyDescent="0.3">
      <c r="D246" s="86" t="e">
        <f t="shared" si="7"/>
        <v>#DIV/0!</v>
      </c>
      <c r="E246" s="86" t="e">
        <f t="shared" si="8"/>
        <v>#DIV/0!</v>
      </c>
    </row>
    <row r="247" spans="4:5" x14ac:dyDescent="0.3">
      <c r="D247" s="86" t="e">
        <f t="shared" si="7"/>
        <v>#DIV/0!</v>
      </c>
      <c r="E247" s="86" t="e">
        <f t="shared" si="8"/>
        <v>#DIV/0!</v>
      </c>
    </row>
    <row r="248" spans="4:5" x14ac:dyDescent="0.3">
      <c r="D248" s="86" t="e">
        <f t="shared" si="7"/>
        <v>#DIV/0!</v>
      </c>
      <c r="E248" s="86" t="e">
        <f t="shared" si="8"/>
        <v>#DIV/0!</v>
      </c>
    </row>
    <row r="249" spans="4:5" x14ac:dyDescent="0.3">
      <c r="D249" s="86" t="e">
        <f t="shared" si="7"/>
        <v>#DIV/0!</v>
      </c>
      <c r="E249" s="86" t="e">
        <f t="shared" si="8"/>
        <v>#DIV/0!</v>
      </c>
    </row>
    <row r="250" spans="4:5" x14ac:dyDescent="0.3">
      <c r="D250" s="86" t="e">
        <f t="shared" si="7"/>
        <v>#DIV/0!</v>
      </c>
      <c r="E250" s="86" t="e">
        <f t="shared" si="8"/>
        <v>#DIV/0!</v>
      </c>
    </row>
    <row r="251" spans="4:5" x14ac:dyDescent="0.3">
      <c r="D251" s="86" t="e">
        <f t="shared" si="7"/>
        <v>#DIV/0!</v>
      </c>
      <c r="E251" s="86" t="e">
        <f t="shared" si="8"/>
        <v>#DIV/0!</v>
      </c>
    </row>
    <row r="252" spans="4:5" x14ac:dyDescent="0.3">
      <c r="D252" s="86" t="e">
        <f t="shared" si="7"/>
        <v>#DIV/0!</v>
      </c>
      <c r="E252" s="86" t="e">
        <f t="shared" si="8"/>
        <v>#DIV/0!</v>
      </c>
    </row>
    <row r="253" spans="4:5" x14ac:dyDescent="0.3">
      <c r="D253" s="86" t="e">
        <f t="shared" si="7"/>
        <v>#DIV/0!</v>
      </c>
      <c r="E253" s="86" t="e">
        <f t="shared" si="8"/>
        <v>#DIV/0!</v>
      </c>
    </row>
    <row r="254" spans="4:5" x14ac:dyDescent="0.3">
      <c r="D254" s="86" t="e">
        <f t="shared" si="7"/>
        <v>#DIV/0!</v>
      </c>
      <c r="E254" s="86" t="e">
        <f t="shared" si="8"/>
        <v>#DIV/0!</v>
      </c>
    </row>
    <row r="255" spans="4:5" x14ac:dyDescent="0.3">
      <c r="D255" s="86" t="e">
        <f t="shared" si="7"/>
        <v>#DIV/0!</v>
      </c>
      <c r="E255" s="86" t="e">
        <f t="shared" si="8"/>
        <v>#DIV/0!</v>
      </c>
    </row>
    <row r="256" spans="4:5" x14ac:dyDescent="0.3">
      <c r="D256" s="86" t="e">
        <f t="shared" si="7"/>
        <v>#DIV/0!</v>
      </c>
      <c r="E256" s="86" t="e">
        <f t="shared" si="8"/>
        <v>#DIV/0!</v>
      </c>
    </row>
    <row r="257" spans="4:5" x14ac:dyDescent="0.3">
      <c r="D257" s="86" t="e">
        <f t="shared" si="7"/>
        <v>#DIV/0!</v>
      </c>
      <c r="E257" s="86" t="e">
        <f t="shared" si="8"/>
        <v>#DIV/0!</v>
      </c>
    </row>
    <row r="258" spans="4:5" x14ac:dyDescent="0.3">
      <c r="D258" s="86" t="e">
        <f t="shared" si="7"/>
        <v>#DIV/0!</v>
      </c>
      <c r="E258" s="86" t="e">
        <f t="shared" si="8"/>
        <v>#DIV/0!</v>
      </c>
    </row>
    <row r="259" spans="4:5" x14ac:dyDescent="0.3">
      <c r="D259" s="86" t="e">
        <f t="shared" si="7"/>
        <v>#DIV/0!</v>
      </c>
      <c r="E259" s="86" t="e">
        <f t="shared" si="8"/>
        <v>#DIV/0!</v>
      </c>
    </row>
    <row r="260" spans="4:5" x14ac:dyDescent="0.3">
      <c r="D260" s="86" t="e">
        <f t="shared" si="7"/>
        <v>#DIV/0!</v>
      </c>
      <c r="E260" s="86" t="e">
        <f t="shared" si="8"/>
        <v>#DIV/0!</v>
      </c>
    </row>
    <row r="261" spans="4:5" x14ac:dyDescent="0.3">
      <c r="D261" s="86" t="e">
        <f t="shared" si="7"/>
        <v>#DIV/0!</v>
      </c>
      <c r="E261" s="86" t="e">
        <f t="shared" si="8"/>
        <v>#DIV/0!</v>
      </c>
    </row>
    <row r="262" spans="4:5" x14ac:dyDescent="0.3">
      <c r="D262" s="86" t="e">
        <f t="shared" ref="D262:D303" si="9">4-4*((C262/B262)/($C$4/$B$4))^0.25</f>
        <v>#DIV/0!</v>
      </c>
      <c r="E262" s="86" t="e">
        <f t="shared" ref="E262:E303" si="10">(D262-D261)/((A262-A261)*10)</f>
        <v>#DIV/0!</v>
      </c>
    </row>
    <row r="263" spans="4:5" x14ac:dyDescent="0.3">
      <c r="D263" s="86" t="e">
        <f t="shared" si="9"/>
        <v>#DIV/0!</v>
      </c>
      <c r="E263" s="86" t="e">
        <f t="shared" si="10"/>
        <v>#DIV/0!</v>
      </c>
    </row>
    <row r="264" spans="4:5" x14ac:dyDescent="0.3">
      <c r="D264" s="86" t="e">
        <f t="shared" si="9"/>
        <v>#DIV/0!</v>
      </c>
      <c r="E264" s="86" t="e">
        <f t="shared" si="10"/>
        <v>#DIV/0!</v>
      </c>
    </row>
    <row r="265" spans="4:5" x14ac:dyDescent="0.3">
      <c r="D265" s="86" t="e">
        <f t="shared" si="9"/>
        <v>#DIV/0!</v>
      </c>
      <c r="E265" s="86" t="e">
        <f t="shared" si="10"/>
        <v>#DIV/0!</v>
      </c>
    </row>
    <row r="266" spans="4:5" x14ac:dyDescent="0.3">
      <c r="D266" s="86" t="e">
        <f t="shared" si="9"/>
        <v>#DIV/0!</v>
      </c>
      <c r="E266" s="86" t="e">
        <f t="shared" si="10"/>
        <v>#DIV/0!</v>
      </c>
    </row>
    <row r="267" spans="4:5" x14ac:dyDescent="0.3">
      <c r="D267" s="86" t="e">
        <f t="shared" si="9"/>
        <v>#DIV/0!</v>
      </c>
      <c r="E267" s="86" t="e">
        <f t="shared" si="10"/>
        <v>#DIV/0!</v>
      </c>
    </row>
    <row r="268" spans="4:5" x14ac:dyDescent="0.3">
      <c r="D268" s="86" t="e">
        <f t="shared" si="9"/>
        <v>#DIV/0!</v>
      </c>
      <c r="E268" s="86" t="e">
        <f t="shared" si="10"/>
        <v>#DIV/0!</v>
      </c>
    </row>
    <row r="269" spans="4:5" x14ac:dyDescent="0.3">
      <c r="D269" s="86" t="e">
        <f t="shared" si="9"/>
        <v>#DIV/0!</v>
      </c>
      <c r="E269" s="86" t="e">
        <f t="shared" si="10"/>
        <v>#DIV/0!</v>
      </c>
    </row>
    <row r="270" spans="4:5" x14ac:dyDescent="0.3">
      <c r="D270" s="86" t="e">
        <f t="shared" si="9"/>
        <v>#DIV/0!</v>
      </c>
      <c r="E270" s="86" t="e">
        <f t="shared" si="10"/>
        <v>#DIV/0!</v>
      </c>
    </row>
    <row r="271" spans="4:5" x14ac:dyDescent="0.3">
      <c r="D271" s="86" t="e">
        <f t="shared" si="9"/>
        <v>#DIV/0!</v>
      </c>
      <c r="E271" s="86" t="e">
        <f t="shared" si="10"/>
        <v>#DIV/0!</v>
      </c>
    </row>
    <row r="272" spans="4:5" x14ac:dyDescent="0.3">
      <c r="D272" s="86" t="e">
        <f t="shared" si="9"/>
        <v>#DIV/0!</v>
      </c>
      <c r="E272" s="86" t="e">
        <f t="shared" si="10"/>
        <v>#DIV/0!</v>
      </c>
    </row>
    <row r="273" spans="4:5" x14ac:dyDescent="0.3">
      <c r="D273" s="86" t="e">
        <f t="shared" si="9"/>
        <v>#DIV/0!</v>
      </c>
      <c r="E273" s="86" t="e">
        <f t="shared" si="10"/>
        <v>#DIV/0!</v>
      </c>
    </row>
    <row r="274" spans="4:5" x14ac:dyDescent="0.3">
      <c r="D274" s="86" t="e">
        <f t="shared" si="9"/>
        <v>#DIV/0!</v>
      </c>
      <c r="E274" s="86" t="e">
        <f t="shared" si="10"/>
        <v>#DIV/0!</v>
      </c>
    </row>
    <row r="275" spans="4:5" x14ac:dyDescent="0.3">
      <c r="D275" s="86" t="e">
        <f t="shared" si="9"/>
        <v>#DIV/0!</v>
      </c>
      <c r="E275" s="86" t="e">
        <f t="shared" si="10"/>
        <v>#DIV/0!</v>
      </c>
    </row>
    <row r="276" spans="4:5" x14ac:dyDescent="0.3">
      <c r="D276" s="86" t="e">
        <f t="shared" si="9"/>
        <v>#DIV/0!</v>
      </c>
      <c r="E276" s="86" t="e">
        <f t="shared" si="10"/>
        <v>#DIV/0!</v>
      </c>
    </row>
    <row r="277" spans="4:5" x14ac:dyDescent="0.3">
      <c r="D277" s="86" t="e">
        <f t="shared" si="9"/>
        <v>#DIV/0!</v>
      </c>
      <c r="E277" s="86" t="e">
        <f t="shared" si="10"/>
        <v>#DIV/0!</v>
      </c>
    </row>
    <row r="278" spans="4:5" x14ac:dyDescent="0.3">
      <c r="D278" s="86" t="e">
        <f t="shared" si="9"/>
        <v>#DIV/0!</v>
      </c>
      <c r="E278" s="86" t="e">
        <f t="shared" si="10"/>
        <v>#DIV/0!</v>
      </c>
    </row>
    <row r="279" spans="4:5" x14ac:dyDescent="0.3">
      <c r="D279" s="86" t="e">
        <f t="shared" si="9"/>
        <v>#DIV/0!</v>
      </c>
      <c r="E279" s="86" t="e">
        <f t="shared" si="10"/>
        <v>#DIV/0!</v>
      </c>
    </row>
    <row r="280" spans="4:5" x14ac:dyDescent="0.3">
      <c r="D280" s="86" t="e">
        <f t="shared" si="9"/>
        <v>#DIV/0!</v>
      </c>
      <c r="E280" s="86" t="e">
        <f t="shared" si="10"/>
        <v>#DIV/0!</v>
      </c>
    </row>
    <row r="281" spans="4:5" x14ac:dyDescent="0.3">
      <c r="D281" s="86" t="e">
        <f t="shared" si="9"/>
        <v>#DIV/0!</v>
      </c>
      <c r="E281" s="86" t="e">
        <f t="shared" si="10"/>
        <v>#DIV/0!</v>
      </c>
    </row>
    <row r="282" spans="4:5" x14ac:dyDescent="0.3">
      <c r="D282" s="86" t="e">
        <f t="shared" si="9"/>
        <v>#DIV/0!</v>
      </c>
      <c r="E282" s="86" t="e">
        <f t="shared" si="10"/>
        <v>#DIV/0!</v>
      </c>
    </row>
    <row r="283" spans="4:5" x14ac:dyDescent="0.3">
      <c r="D283" s="86" t="e">
        <f t="shared" si="9"/>
        <v>#DIV/0!</v>
      </c>
      <c r="E283" s="86" t="e">
        <f t="shared" si="10"/>
        <v>#DIV/0!</v>
      </c>
    </row>
    <row r="284" spans="4:5" x14ac:dyDescent="0.3">
      <c r="D284" s="86" t="e">
        <f t="shared" si="9"/>
        <v>#DIV/0!</v>
      </c>
      <c r="E284" s="86" t="e">
        <f t="shared" si="10"/>
        <v>#DIV/0!</v>
      </c>
    </row>
    <row r="285" spans="4:5" x14ac:dyDescent="0.3">
      <c r="D285" s="86" t="e">
        <f t="shared" si="9"/>
        <v>#DIV/0!</v>
      </c>
      <c r="E285" s="86" t="e">
        <f t="shared" si="10"/>
        <v>#DIV/0!</v>
      </c>
    </row>
    <row r="286" spans="4:5" x14ac:dyDescent="0.3">
      <c r="D286" s="86" t="e">
        <f t="shared" si="9"/>
        <v>#DIV/0!</v>
      </c>
      <c r="E286" s="86" t="e">
        <f t="shared" si="10"/>
        <v>#DIV/0!</v>
      </c>
    </row>
    <row r="287" spans="4:5" x14ac:dyDescent="0.3">
      <c r="D287" s="86" t="e">
        <f t="shared" si="9"/>
        <v>#DIV/0!</v>
      </c>
      <c r="E287" s="86" t="e">
        <f t="shared" si="10"/>
        <v>#DIV/0!</v>
      </c>
    </row>
    <row r="288" spans="4:5" x14ac:dyDescent="0.3">
      <c r="D288" s="86" t="e">
        <f t="shared" si="9"/>
        <v>#DIV/0!</v>
      </c>
      <c r="E288" s="86" t="e">
        <f t="shared" si="10"/>
        <v>#DIV/0!</v>
      </c>
    </row>
    <row r="289" spans="4:5" x14ac:dyDescent="0.3">
      <c r="D289" s="86" t="e">
        <f t="shared" si="9"/>
        <v>#DIV/0!</v>
      </c>
      <c r="E289" s="86" t="e">
        <f t="shared" si="10"/>
        <v>#DIV/0!</v>
      </c>
    </row>
    <row r="290" spans="4:5" x14ac:dyDescent="0.3">
      <c r="D290" s="86" t="e">
        <f t="shared" si="9"/>
        <v>#DIV/0!</v>
      </c>
      <c r="E290" s="86" t="e">
        <f t="shared" si="10"/>
        <v>#DIV/0!</v>
      </c>
    </row>
    <row r="291" spans="4:5" x14ac:dyDescent="0.3">
      <c r="D291" s="86" t="e">
        <f t="shared" si="9"/>
        <v>#DIV/0!</v>
      </c>
      <c r="E291" s="86" t="e">
        <f t="shared" si="10"/>
        <v>#DIV/0!</v>
      </c>
    </row>
    <row r="292" spans="4:5" x14ac:dyDescent="0.3">
      <c r="D292" s="86" t="e">
        <f t="shared" si="9"/>
        <v>#DIV/0!</v>
      </c>
      <c r="E292" s="86" t="e">
        <f t="shared" si="10"/>
        <v>#DIV/0!</v>
      </c>
    </row>
    <row r="293" spans="4:5" x14ac:dyDescent="0.3">
      <c r="D293" s="86" t="e">
        <f t="shared" si="9"/>
        <v>#DIV/0!</v>
      </c>
      <c r="E293" s="86" t="e">
        <f t="shared" si="10"/>
        <v>#DIV/0!</v>
      </c>
    </row>
    <row r="294" spans="4:5" x14ac:dyDescent="0.3">
      <c r="D294" s="86" t="e">
        <f t="shared" si="9"/>
        <v>#DIV/0!</v>
      </c>
      <c r="E294" s="86" t="e">
        <f t="shared" si="10"/>
        <v>#DIV/0!</v>
      </c>
    </row>
    <row r="295" spans="4:5" x14ac:dyDescent="0.3">
      <c r="D295" s="86" t="e">
        <f t="shared" si="9"/>
        <v>#DIV/0!</v>
      </c>
      <c r="E295" s="86" t="e">
        <f t="shared" si="10"/>
        <v>#DIV/0!</v>
      </c>
    </row>
    <row r="296" spans="4:5" x14ac:dyDescent="0.3">
      <c r="D296" s="86" t="e">
        <f t="shared" si="9"/>
        <v>#DIV/0!</v>
      </c>
      <c r="E296" s="86" t="e">
        <f t="shared" si="10"/>
        <v>#DIV/0!</v>
      </c>
    </row>
    <row r="297" spans="4:5" x14ac:dyDescent="0.3">
      <c r="D297" s="86" t="e">
        <f t="shared" si="9"/>
        <v>#DIV/0!</v>
      </c>
      <c r="E297" s="86" t="e">
        <f t="shared" si="10"/>
        <v>#DIV/0!</v>
      </c>
    </row>
    <row r="298" spans="4:5" x14ac:dyDescent="0.3">
      <c r="D298" s="86" t="e">
        <f t="shared" si="9"/>
        <v>#DIV/0!</v>
      </c>
      <c r="E298" s="86" t="e">
        <f t="shared" si="10"/>
        <v>#DIV/0!</v>
      </c>
    </row>
    <row r="299" spans="4:5" x14ac:dyDescent="0.3">
      <c r="D299" s="86" t="e">
        <f t="shared" si="9"/>
        <v>#DIV/0!</v>
      </c>
      <c r="E299" s="86" t="e">
        <f t="shared" si="10"/>
        <v>#DIV/0!</v>
      </c>
    </row>
    <row r="300" spans="4:5" x14ac:dyDescent="0.3">
      <c r="D300" s="86" t="e">
        <f t="shared" si="9"/>
        <v>#DIV/0!</v>
      </c>
      <c r="E300" s="86" t="e">
        <f t="shared" si="10"/>
        <v>#DIV/0!</v>
      </c>
    </row>
    <row r="301" spans="4:5" x14ac:dyDescent="0.3">
      <c r="D301" s="86" t="e">
        <f t="shared" si="9"/>
        <v>#DIV/0!</v>
      </c>
      <c r="E301" s="86" t="e">
        <f t="shared" si="10"/>
        <v>#DIV/0!</v>
      </c>
    </row>
    <row r="302" spans="4:5" x14ac:dyDescent="0.3">
      <c r="D302" s="86" t="e">
        <f t="shared" si="9"/>
        <v>#DIV/0!</v>
      </c>
      <c r="E302" s="86" t="e">
        <f t="shared" si="10"/>
        <v>#DIV/0!</v>
      </c>
    </row>
    <row r="303" spans="4:5" x14ac:dyDescent="0.3">
      <c r="D303" s="86" t="e">
        <f t="shared" si="9"/>
        <v>#DIV/0!</v>
      </c>
      <c r="E303" s="86" t="e">
        <f t="shared" si="10"/>
        <v>#DIV/0!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VECD</vt:lpstr>
      <vt:lpstr>FractureIndexAnalysis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Hassan A. Tabatabaee;Cassie Hintz</dc:creator>
  <cp:lastModifiedBy>Yuan</cp:lastModifiedBy>
  <dcterms:created xsi:type="dcterms:W3CDTF">2011-09-28T16:05:39Z</dcterms:created>
  <dcterms:modified xsi:type="dcterms:W3CDTF">2020-07-27T22:10:54Z</dcterms:modified>
</cp:coreProperties>
</file>